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 activeTab="3"/>
  </bookViews>
  <sheets>
    <sheet name="Рейтинг " sheetId="43" r:id="rId1"/>
    <sheet name="B" sheetId="16" r:id="rId2"/>
    <sheet name="A" sheetId="17" r:id="rId3"/>
    <sheet name="C" sheetId="41" r:id="rId4"/>
    <sheet name="D" sheetId="42" r:id="rId5"/>
    <sheet name="Кубок А" sheetId="20" r:id="rId6"/>
    <sheet name="Кубок Б" sheetId="39" r:id="rId7"/>
    <sheet name="Служебный лист" sheetId="4" state="hidden" r:id="rId8"/>
  </sheets>
  <definedNames>
    <definedName name="_xlnm._FilterDatabase" localSheetId="0" hidden="1">'Рейтинг '!#REF!</definedName>
  </definedNames>
  <calcPr calcId="145621" calcOnSave="0"/>
</workbook>
</file>

<file path=xl/calcChain.xml><?xml version="1.0" encoding="utf-8"?>
<calcChain xmlns="http://schemas.openxmlformats.org/spreadsheetml/2006/main">
  <c r="A7" i="43" l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K10" i="41"/>
  <c r="I8" i="41"/>
  <c r="B24" i="39"/>
  <c r="H35" i="41"/>
  <c r="F10" i="42"/>
  <c r="I8" i="42"/>
  <c r="G4" i="42"/>
  <c r="I6" i="42"/>
  <c r="H42" i="41"/>
  <c r="H27" i="41"/>
  <c r="H26" i="42"/>
  <c r="F6" i="42"/>
  <c r="H19" i="42"/>
  <c r="C23" i="42"/>
  <c r="I4" i="42"/>
  <c r="H25" i="41"/>
  <c r="H37" i="41"/>
  <c r="F12" i="41"/>
  <c r="C21" i="41"/>
  <c r="B4" i="39"/>
  <c r="H41" i="41"/>
  <c r="G10" i="41"/>
  <c r="G12" i="42"/>
  <c r="F6" i="41"/>
  <c r="H34" i="42"/>
  <c r="B8" i="39"/>
  <c r="F11" i="42"/>
  <c r="K12" i="41"/>
  <c r="J8" i="42"/>
  <c r="G8" i="42"/>
  <c r="C37" i="41"/>
  <c r="H4" i="41"/>
  <c r="H12" i="41"/>
  <c r="B28" i="39"/>
  <c r="J4" i="42"/>
  <c r="C25" i="41"/>
  <c r="C32" i="41"/>
  <c r="F12" i="42"/>
  <c r="F10" i="41"/>
  <c r="K4" i="41"/>
  <c r="H30" i="41"/>
  <c r="J6" i="41"/>
  <c r="G10" i="42"/>
  <c r="C22" i="41"/>
  <c r="G14" i="41"/>
  <c r="I4" i="41"/>
  <c r="K8" i="41"/>
  <c r="H26" i="41"/>
  <c r="I12" i="41"/>
  <c r="J10" i="41"/>
  <c r="J10" i="42"/>
  <c r="C19" i="42"/>
  <c r="G4" i="41"/>
  <c r="H20" i="41"/>
  <c r="H31" i="41"/>
  <c r="H36" i="41"/>
  <c r="J14" i="41"/>
  <c r="C31" i="41"/>
  <c r="F8" i="41"/>
  <c r="C31" i="42"/>
  <c r="F14" i="41"/>
  <c r="H12" i="42"/>
  <c r="B20" i="39"/>
  <c r="J4" i="41"/>
  <c r="B12" i="39"/>
  <c r="F8" i="42"/>
  <c r="H18" i="42"/>
  <c r="C26" i="42"/>
  <c r="H4" i="42"/>
  <c r="C34" i="42"/>
  <c r="C35" i="42"/>
  <c r="C18" i="42"/>
  <c r="G12" i="41"/>
  <c r="C27" i="42"/>
  <c r="C41" i="41"/>
  <c r="H22" i="41"/>
  <c r="K6" i="41"/>
  <c r="C42" i="41"/>
  <c r="H30" i="42"/>
  <c r="B32" i="39"/>
  <c r="C35" i="41"/>
  <c r="C40" i="41"/>
  <c r="H21" i="41"/>
  <c r="H27" i="42"/>
  <c r="H40" i="41"/>
  <c r="C36" i="41"/>
  <c r="J8" i="41"/>
  <c r="H10" i="42"/>
  <c r="H10" i="41"/>
  <c r="C30" i="41"/>
  <c r="H6" i="41"/>
  <c r="H14" i="41"/>
  <c r="B16" i="39"/>
  <c r="C26" i="41"/>
  <c r="I12" i="42"/>
  <c r="C20" i="41"/>
  <c r="G8" i="41"/>
  <c r="G9" i="41" s="1"/>
  <c r="I6" i="41"/>
  <c r="J6" i="42"/>
  <c r="I14" i="41"/>
  <c r="H6" i="42"/>
  <c r="F30" i="39" l="1"/>
  <c r="F22" i="39"/>
  <c r="J26" i="39" s="1"/>
  <c r="F14" i="39"/>
  <c r="F6" i="39"/>
  <c r="J10" i="39" s="1"/>
  <c r="N18" i="39" s="1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J5" i="41"/>
  <c r="J11" i="41"/>
  <c r="I13" i="41"/>
  <c r="G11" i="42"/>
  <c r="F13" i="41"/>
  <c r="I13" i="42"/>
  <c r="J15" i="41"/>
  <c r="I7" i="41"/>
  <c r="H11" i="42"/>
  <c r="H32" i="41"/>
  <c r="G5" i="42"/>
  <c r="C22" i="42"/>
  <c r="H23" i="42"/>
  <c r="I15" i="41"/>
  <c r="I5" i="41"/>
  <c r="C27" i="41"/>
  <c r="G11" i="41"/>
  <c r="J9" i="42"/>
  <c r="K9" i="41"/>
  <c r="F15" i="41"/>
  <c r="F13" i="42"/>
  <c r="G15" i="41"/>
  <c r="H15" i="41"/>
  <c r="C30" i="42"/>
  <c r="K13" i="41"/>
  <c r="G5" i="41"/>
  <c r="I5" i="42"/>
  <c r="F9" i="42"/>
  <c r="H13" i="42"/>
  <c r="I9" i="42"/>
  <c r="H13" i="41"/>
  <c r="K5" i="41"/>
  <c r="J9" i="41"/>
  <c r="J7" i="41"/>
  <c r="G13" i="42"/>
  <c r="G9" i="42"/>
  <c r="H11" i="41"/>
  <c r="H31" i="42"/>
  <c r="I9" i="41"/>
  <c r="H35" i="42"/>
  <c r="K7" i="41"/>
  <c r="H5" i="41"/>
  <c r="F9" i="41"/>
  <c r="J7" i="42"/>
  <c r="J5" i="42"/>
  <c r="K11" i="41"/>
  <c r="H7" i="42"/>
  <c r="F7" i="41"/>
  <c r="H7" i="41"/>
  <c r="F11" i="41"/>
  <c r="I7" i="42"/>
  <c r="H5" i="42"/>
  <c r="H22" i="42"/>
  <c r="G13" i="41"/>
  <c r="J11" i="42"/>
  <c r="F7" i="42"/>
  <c r="M9" i="41" l="1"/>
  <c r="L8" i="41"/>
  <c r="K6" i="42"/>
  <c r="L7" i="42"/>
  <c r="L14" i="41"/>
  <c r="M15" i="41"/>
  <c r="K8" i="42"/>
  <c r="L9" i="42"/>
  <c r="L5" i="42"/>
  <c r="K4" i="42"/>
  <c r="M11" i="41"/>
  <c r="L10" i="41"/>
  <c r="K10" i="42"/>
  <c r="L11" i="42"/>
  <c r="L13" i="42"/>
  <c r="K12" i="42"/>
  <c r="M7" i="41"/>
  <c r="L6" i="41"/>
  <c r="L4" i="41"/>
  <c r="M5" i="41"/>
  <c r="M13" i="41"/>
  <c r="L12" i="41"/>
  <c r="AB4" i="4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9" i="4"/>
  <c r="S14" i="4"/>
  <c r="P26" i="4"/>
  <c r="AB26" i="4"/>
  <c r="Y25" i="4"/>
  <c r="AB11" i="4"/>
  <c r="AB12" i="4"/>
  <c r="V25" i="4"/>
  <c r="Q26" i="4"/>
  <c r="S23" i="4"/>
  <c r="S13" i="4"/>
  <c r="N25" i="4"/>
  <c r="Y26" i="4"/>
  <c r="AA15" i="4"/>
  <c r="M24" i="4"/>
  <c r="Q24" i="4"/>
  <c r="S19" i="4"/>
  <c r="O25" i="4"/>
  <c r="Z25" i="4"/>
  <c r="U26" i="4"/>
  <c r="O26" i="4"/>
  <c r="W25" i="4"/>
  <c r="N26" i="4"/>
  <c r="AB13" i="4"/>
  <c r="L26" i="4"/>
  <c r="AB17" i="4"/>
  <c r="M26" i="4"/>
  <c r="AA16" i="4"/>
  <c r="S17" i="4"/>
  <c r="X25" i="4"/>
  <c r="M25" i="4"/>
  <c r="M23" i="4"/>
  <c r="S12" i="4"/>
  <c r="S11" i="4"/>
  <c r="AB20" i="4"/>
  <c r="AA26" i="4"/>
  <c r="S25" i="4"/>
  <c r="AB16" i="4"/>
  <c r="S26" i="4"/>
  <c r="R25" i="4"/>
  <c r="O24" i="4"/>
  <c r="AB15" i="4"/>
  <c r="AB21" i="4"/>
  <c r="AB18" i="4"/>
  <c r="S16" i="4"/>
  <c r="W26" i="4"/>
  <c r="AB22" i="4"/>
  <c r="S20" i="4"/>
  <c r="S21" i="4"/>
  <c r="AB24" i="4"/>
  <c r="AA12" i="4"/>
  <c r="X26" i="4"/>
  <c r="Z26" i="4"/>
  <c r="L25" i="4"/>
  <c r="S22" i="4"/>
  <c r="Q23" i="4"/>
  <c r="U25" i="4"/>
  <c r="AB23" i="4"/>
  <c r="Q25" i="4"/>
  <c r="S18" i="4"/>
  <c r="P25" i="4"/>
  <c r="V26" i="4"/>
  <c r="AA11" i="4"/>
  <c r="S24" i="4"/>
  <c r="S15" i="4"/>
  <c r="AB14" i="4"/>
  <c r="O23" i="4"/>
  <c r="AB25" i="4"/>
  <c r="R26" i="4"/>
  <c r="AA25" i="4"/>
  <c r="M42" i="4" l="1"/>
  <c r="M43" i="4"/>
  <c r="Q42" i="4"/>
  <c r="Q43" i="4"/>
  <c r="L42" i="4"/>
  <c r="L43" i="4"/>
  <c r="P42" i="4"/>
  <c r="P43" i="4"/>
  <c r="O42" i="4"/>
  <c r="O43" i="4"/>
  <c r="S42" i="4"/>
  <c r="S43" i="4"/>
  <c r="N42" i="4"/>
  <c r="N43" i="4"/>
  <c r="R43" i="4"/>
  <c r="R42" i="4"/>
  <c r="S32" i="4"/>
  <c r="S33" i="4"/>
  <c r="S40" i="4"/>
  <c r="S41" i="4"/>
  <c r="S38" i="4"/>
  <c r="S39" i="4"/>
  <c r="S28" i="4"/>
  <c r="S29" i="4"/>
  <c r="S36" i="4"/>
  <c r="S37" i="4"/>
  <c r="S34" i="4"/>
  <c r="S35" i="4"/>
  <c r="S31" i="4"/>
  <c r="S30" i="4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A18" i="4"/>
  <c r="V24" i="4"/>
  <c r="U24" i="4"/>
  <c r="R13" i="4"/>
  <c r="AA20" i="4"/>
  <c r="R17" i="4"/>
  <c r="AA17" i="4"/>
  <c r="W23" i="4"/>
  <c r="R20" i="4"/>
  <c r="Z24" i="4"/>
  <c r="U23" i="4"/>
  <c r="L23" i="4"/>
  <c r="L24" i="4"/>
  <c r="R24" i="4"/>
  <c r="R14" i="4"/>
  <c r="AA24" i="4"/>
  <c r="P23" i="4"/>
  <c r="W24" i="4"/>
  <c r="R22" i="4"/>
  <c r="N23" i="4"/>
  <c r="P24" i="4"/>
  <c r="Y23" i="4"/>
  <c r="AA22" i="4"/>
  <c r="V23" i="4"/>
  <c r="R18" i="4"/>
  <c r="R15" i="4"/>
  <c r="R16" i="4"/>
  <c r="X23" i="4"/>
  <c r="N24" i="4"/>
  <c r="X24" i="4"/>
  <c r="R19" i="4"/>
  <c r="Z23" i="4"/>
  <c r="AA14" i="4"/>
  <c r="AA13" i="4"/>
  <c r="R23" i="4"/>
  <c r="AA19" i="4"/>
  <c r="R21" i="4"/>
  <c r="Y24" i="4"/>
  <c r="AA21" i="4"/>
  <c r="R12" i="4"/>
  <c r="AA23" i="4"/>
  <c r="R11" i="4"/>
  <c r="N40" i="4" l="1"/>
  <c r="N41" i="4"/>
  <c r="R40" i="4"/>
  <c r="R41" i="4"/>
  <c r="O40" i="4"/>
  <c r="O41" i="4"/>
  <c r="L40" i="4"/>
  <c r="L41" i="4"/>
  <c r="P40" i="4"/>
  <c r="P41" i="4"/>
  <c r="M40" i="4"/>
  <c r="M41" i="4"/>
  <c r="Q40" i="4"/>
  <c r="Q41" i="4"/>
  <c r="R30" i="4"/>
  <c r="R31" i="4"/>
  <c r="R38" i="4"/>
  <c r="R39" i="4"/>
  <c r="R29" i="4"/>
  <c r="R36" i="4"/>
  <c r="R37" i="4"/>
  <c r="R34" i="4"/>
  <c r="R35" i="4"/>
  <c r="R32" i="4"/>
  <c r="R33" i="4"/>
  <c r="R28" i="4"/>
  <c r="B16" i="20"/>
  <c r="B8" i="20"/>
  <c r="B20" i="20"/>
  <c r="B24" i="20"/>
  <c r="B4" i="20"/>
  <c r="B28" i="20"/>
  <c r="B32" i="20"/>
  <c r="B12" i="20"/>
  <c r="F6" i="20" l="1"/>
  <c r="J10" i="20" s="1"/>
  <c r="N18" i="20" s="1"/>
  <c r="F14" i="20"/>
  <c r="B36" i="20" s="1"/>
  <c r="F22" i="20"/>
  <c r="J26" i="20" s="1"/>
  <c r="F30" i="20"/>
  <c r="B40" i="20" s="1"/>
  <c r="F38" i="20" s="1"/>
  <c r="C35" i="17"/>
  <c r="I12" i="16"/>
  <c r="H18" i="16"/>
  <c r="J6" i="17"/>
  <c r="J6" i="16"/>
  <c r="G8" i="16"/>
  <c r="H23" i="16"/>
  <c r="H14" i="17"/>
  <c r="J10" i="16"/>
  <c r="H27" i="16"/>
  <c r="H22" i="16"/>
  <c r="H4" i="17"/>
  <c r="F8" i="17"/>
  <c r="C20" i="17"/>
  <c r="H34" i="16"/>
  <c r="H37" i="17"/>
  <c r="F12" i="17"/>
  <c r="I4" i="17"/>
  <c r="H12" i="16"/>
  <c r="G8" i="17"/>
  <c r="C30" i="16"/>
  <c r="K4" i="17"/>
  <c r="H40" i="17"/>
  <c r="I14" i="17"/>
  <c r="C41" i="17"/>
  <c r="G10" i="16"/>
  <c r="J8" i="17"/>
  <c r="I6" i="16"/>
  <c r="C21" i="17"/>
  <c r="J10" i="17"/>
  <c r="G12" i="16"/>
  <c r="F10" i="16"/>
  <c r="F6" i="17"/>
  <c r="F12" i="16"/>
  <c r="G12" i="17"/>
  <c r="C23" i="16"/>
  <c r="C25" i="17"/>
  <c r="C31" i="17"/>
  <c r="F6" i="16"/>
  <c r="K6" i="17"/>
  <c r="I8" i="17"/>
  <c r="C26" i="17"/>
  <c r="C40" i="17"/>
  <c r="J4" i="16"/>
  <c r="H22" i="17"/>
  <c r="F10" i="17"/>
  <c r="H41" i="17"/>
  <c r="H26" i="16"/>
  <c r="G4" i="16"/>
  <c r="H4" i="16"/>
  <c r="H30" i="17"/>
  <c r="H21" i="17"/>
  <c r="C42" i="17"/>
  <c r="I12" i="17"/>
  <c r="C34" i="16"/>
  <c r="H10" i="17"/>
  <c r="H6" i="16"/>
  <c r="H27" i="17"/>
  <c r="C37" i="17"/>
  <c r="J8" i="16"/>
  <c r="H35" i="17"/>
  <c r="H10" i="16"/>
  <c r="H32" i="17"/>
  <c r="K12" i="17"/>
  <c r="J14" i="17"/>
  <c r="H26" i="17"/>
  <c r="G14" i="17"/>
  <c r="C35" i="16"/>
  <c r="H31" i="16"/>
  <c r="C27" i="17"/>
  <c r="C30" i="17"/>
  <c r="G10" i="17"/>
  <c r="H20" i="17"/>
  <c r="F14" i="17"/>
  <c r="C32" i="17"/>
  <c r="H42" i="17"/>
  <c r="I6" i="17"/>
  <c r="I4" i="16"/>
  <c r="K8" i="17"/>
  <c r="J4" i="17"/>
  <c r="I8" i="16"/>
  <c r="K10" i="17"/>
  <c r="H35" i="16"/>
  <c r="C22" i="17"/>
  <c r="C27" i="16"/>
  <c r="H25" i="17"/>
  <c r="C18" i="16"/>
  <c r="H19" i="16"/>
  <c r="H30" i="16"/>
  <c r="C26" i="16"/>
  <c r="C31" i="16"/>
  <c r="F8" i="16"/>
  <c r="C22" i="16"/>
  <c r="C36" i="17"/>
  <c r="H31" i="17"/>
  <c r="G4" i="17"/>
  <c r="H6" i="17"/>
  <c r="H12" i="17"/>
  <c r="H36" i="17"/>
  <c r="C19" i="16"/>
  <c r="A6" i="4" l="1"/>
  <c r="B6" i="4"/>
  <c r="C6" i="4"/>
  <c r="D6" i="4"/>
  <c r="E6" i="4"/>
  <c r="F1" i="4"/>
  <c r="J11" i="17"/>
  <c r="G13" i="17"/>
  <c r="I13" i="17"/>
  <c r="K11" i="17"/>
  <c r="F9" i="17"/>
  <c r="H7" i="16"/>
  <c r="K9" i="17"/>
  <c r="G9" i="17"/>
  <c r="F15" i="17"/>
  <c r="I5" i="17"/>
  <c r="G5" i="16"/>
  <c r="G11" i="16"/>
  <c r="H11" i="17"/>
  <c r="K13" i="17"/>
  <c r="G9" i="16"/>
  <c r="J5" i="17"/>
  <c r="I9" i="17"/>
  <c r="H11" i="16"/>
  <c r="F13" i="16"/>
  <c r="G15" i="17"/>
  <c r="I15" i="17"/>
  <c r="I7" i="16"/>
  <c r="J5" i="16"/>
  <c r="F7" i="17"/>
  <c r="G13" i="16"/>
  <c r="J7" i="16"/>
  <c r="H5" i="17"/>
  <c r="I7" i="17"/>
  <c r="F9" i="16"/>
  <c r="H5" i="16"/>
  <c r="H7" i="17"/>
  <c r="G5" i="17"/>
  <c r="F13" i="17"/>
  <c r="H13" i="17"/>
  <c r="I13" i="16"/>
  <c r="I5" i="16"/>
  <c r="K5" i="17"/>
  <c r="F11" i="16"/>
  <c r="J9" i="17"/>
  <c r="J9" i="16"/>
  <c r="G11" i="17"/>
  <c r="H13" i="16"/>
  <c r="F7" i="16"/>
  <c r="J7" i="17"/>
  <c r="H15" i="17"/>
  <c r="F11" i="17"/>
  <c r="I9" i="16"/>
  <c r="J15" i="17"/>
  <c r="K7" i="17"/>
  <c r="J11" i="16"/>
  <c r="L12" i="17" l="1"/>
  <c r="M13" i="17"/>
  <c r="L8" i="17"/>
  <c r="M9" i="17"/>
  <c r="L4" i="17"/>
  <c r="M5" i="17"/>
  <c r="K12" i="16"/>
  <c r="L13" i="16"/>
  <c r="K10" i="16"/>
  <c r="L11" i="16"/>
  <c r="K8" i="16"/>
  <c r="L9" i="16"/>
  <c r="K6" i="16"/>
  <c r="L7" i="16"/>
  <c r="K4" i="16"/>
  <c r="L5" i="16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O21" i="4"/>
  <c r="L18" i="4"/>
  <c r="Z13" i="4"/>
  <c r="P14" i="4"/>
  <c r="Z19" i="4"/>
  <c r="O19" i="4"/>
  <c r="Y17" i="4"/>
  <c r="O12" i="4"/>
  <c r="N19" i="4"/>
  <c r="Q11" i="4"/>
  <c r="U22" i="4"/>
  <c r="U18" i="4"/>
  <c r="O22" i="4"/>
  <c r="P11" i="4"/>
  <c r="V17" i="4"/>
  <c r="U20" i="4"/>
  <c r="P12" i="4"/>
  <c r="O16" i="4"/>
  <c r="Z11" i="4"/>
  <c r="W19" i="4"/>
  <c r="Y12" i="4"/>
  <c r="L19" i="4"/>
  <c r="V20" i="4"/>
  <c r="N22" i="4"/>
  <c r="Z16" i="4"/>
  <c r="V21" i="4"/>
  <c r="Q18" i="4"/>
  <c r="O13" i="4"/>
  <c r="Y19" i="4"/>
  <c r="X16" i="4"/>
  <c r="Q22" i="4"/>
  <c r="Y13" i="4"/>
  <c r="M18" i="4"/>
  <c r="M17" i="4"/>
  <c r="X12" i="4"/>
  <c r="Y11" i="4"/>
  <c r="Y22" i="4"/>
  <c r="U19" i="4"/>
  <c r="Q14" i="4"/>
  <c r="L21" i="4"/>
  <c r="Z22" i="4"/>
  <c r="M22" i="4"/>
  <c r="U17" i="4"/>
  <c r="V19" i="4"/>
  <c r="Q15" i="4"/>
  <c r="L17" i="4"/>
  <c r="V22" i="4"/>
  <c r="P18" i="4"/>
  <c r="Z18" i="4"/>
  <c r="Q21" i="4"/>
  <c r="X20" i="4"/>
  <c r="W17" i="4"/>
  <c r="Z15" i="4"/>
  <c r="P15" i="4"/>
  <c r="X19" i="4"/>
  <c r="X11" i="4"/>
  <c r="Y20" i="4"/>
  <c r="Q17" i="4"/>
  <c r="M19" i="4"/>
  <c r="Z14" i="4"/>
  <c r="O14" i="4"/>
  <c r="Q16" i="4"/>
  <c r="Z17" i="4"/>
  <c r="Q12" i="4"/>
  <c r="M21" i="4"/>
  <c r="N18" i="4"/>
  <c r="O18" i="4"/>
  <c r="X21" i="4"/>
  <c r="P21" i="4"/>
  <c r="Y18" i="4"/>
  <c r="W18" i="4"/>
  <c r="X22" i="4"/>
  <c r="V18" i="4"/>
  <c r="P19" i="4"/>
  <c r="N21" i="4"/>
  <c r="P22" i="4"/>
  <c r="X14" i="4"/>
  <c r="M20" i="4"/>
  <c r="X18" i="4"/>
  <c r="O20" i="4"/>
  <c r="P13" i="4"/>
  <c r="O11" i="4"/>
  <c r="L22" i="4"/>
  <c r="Y16" i="4"/>
  <c r="P16" i="4"/>
  <c r="Z12" i="4"/>
  <c r="X15" i="4"/>
  <c r="Q13" i="4"/>
  <c r="P20" i="4"/>
  <c r="Y21" i="4"/>
  <c r="Q20" i="4"/>
  <c r="P17" i="4"/>
  <c r="X17" i="4"/>
  <c r="W21" i="4"/>
  <c r="N17" i="4"/>
  <c r="U21" i="4"/>
  <c r="Y15" i="4"/>
  <c r="N20" i="4"/>
  <c r="Z20" i="4"/>
  <c r="W22" i="4"/>
  <c r="Q19" i="4"/>
  <c r="L20" i="4"/>
  <c r="Z21" i="4"/>
  <c r="Y14" i="4"/>
  <c r="O17" i="4"/>
  <c r="O15" i="4"/>
  <c r="W20" i="4"/>
  <c r="X13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W11" i="4"/>
  <c r="M15" i="4"/>
  <c r="W12" i="4"/>
  <c r="N14" i="4"/>
  <c r="M16" i="4"/>
  <c r="N15" i="4"/>
  <c r="N13" i="4"/>
  <c r="M12" i="4"/>
  <c r="M14" i="4"/>
  <c r="M13" i="4"/>
  <c r="M11" i="4"/>
  <c r="N16" i="4"/>
  <c r="V2" i="4" l="1"/>
  <c r="L1" i="4"/>
  <c r="N1" i="4"/>
  <c r="U1" i="4"/>
  <c r="V1" i="4"/>
  <c r="V3" i="4"/>
  <c r="W2" i="4"/>
  <c r="U2" i="4"/>
  <c r="W3" i="4"/>
  <c r="U3" i="4"/>
  <c r="L11" i="4"/>
  <c r="W14" i="4"/>
  <c r="L14" i="4"/>
  <c r="L12" i="4"/>
  <c r="V12" i="4"/>
  <c r="W16" i="4"/>
  <c r="L15" i="4"/>
  <c r="U12" i="4"/>
  <c r="U13" i="4"/>
  <c r="N12" i="4"/>
  <c r="V13" i="4"/>
  <c r="V16" i="4"/>
  <c r="N11" i="4"/>
  <c r="L16" i="4"/>
  <c r="V14" i="4"/>
  <c r="W15" i="4"/>
  <c r="V11" i="4"/>
  <c r="V15" i="4"/>
  <c r="W13" i="4"/>
  <c r="U16" i="4"/>
  <c r="L13" i="4"/>
  <c r="U14" i="4"/>
  <c r="U15" i="4"/>
  <c r="U11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<sst xmlns="http://schemas.openxmlformats.org/spreadsheetml/2006/main" count="213" uniqueCount="60">
  <si>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</si>
  <si>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</si>
  <si>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</si>
  <si>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</si>
  <si>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</si>
  <si>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</si>
  <si>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</si>
  <si>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</si>
  <si>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</si>
  <si>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</si>
  <si>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</si>
  <si>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</si>
  <si>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A</t>
  </si>
  <si>
    <t>C</t>
  </si>
  <si>
    <t>D</t>
  </si>
  <si>
    <t>B</t>
  </si>
  <si>
    <t>Кубок А</t>
  </si>
  <si>
    <t>Кубок Б</t>
  </si>
  <si>
    <t xml:space="preserve">Женский индивидуальный рейтинг </t>
  </si>
  <si>
    <t>(по состоянию на 18.06 2024 г.)</t>
  </si>
  <si>
    <t>Игрок</t>
  </si>
  <si>
    <t>Рейтинг</t>
  </si>
  <si>
    <t>Чекмарева Татьяна</t>
  </si>
  <si>
    <t>Крошилова Ирина</t>
  </si>
  <si>
    <t>Зубова Наталья</t>
  </si>
  <si>
    <t>Соколова Ольга</t>
  </si>
  <si>
    <t>Большакова Мария</t>
  </si>
  <si>
    <t xml:space="preserve">Кирдеева </t>
  </si>
  <si>
    <t>Багаутдинова Гульназ</t>
  </si>
  <si>
    <t>Зимина Светлана</t>
  </si>
  <si>
    <t>Иванова Ольга</t>
  </si>
  <si>
    <t>Таратина</t>
  </si>
  <si>
    <t>Реброва Р</t>
  </si>
  <si>
    <t>Розанова</t>
  </si>
  <si>
    <t>Мишарина</t>
  </si>
  <si>
    <t>Домбровская</t>
  </si>
  <si>
    <t>Тиханова Н</t>
  </si>
  <si>
    <t>Забойкина С*</t>
  </si>
  <si>
    <t xml:space="preserve"> Гуменюк</t>
  </si>
  <si>
    <t>Алиева</t>
  </si>
  <si>
    <t>Рязанова</t>
  </si>
  <si>
    <t>Елсакова О</t>
  </si>
  <si>
    <t>Елсакова А*</t>
  </si>
  <si>
    <t xml:space="preserve"> Орлова Т</t>
  </si>
  <si>
    <t>Татаринова</t>
  </si>
  <si>
    <t>Соколова</t>
  </si>
  <si>
    <t>Зимина</t>
  </si>
  <si>
    <t>Иванова</t>
  </si>
  <si>
    <t>Реброва</t>
  </si>
  <si>
    <t>Крошилова</t>
  </si>
  <si>
    <t>Орлова</t>
  </si>
  <si>
    <t>Кирдеева</t>
  </si>
  <si>
    <t>Чекмарева</t>
  </si>
  <si>
    <t>Забойкина</t>
  </si>
  <si>
    <t>Багаутдинова</t>
  </si>
  <si>
    <t>Гуменюк</t>
  </si>
  <si>
    <t>Зубова</t>
  </si>
  <si>
    <t>Тиханова</t>
  </si>
  <si>
    <t>Большакова</t>
  </si>
  <si>
    <t>Елсакова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</si>
</sst>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16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4"/>
      <color rgb="FF0070C0"/>
      <name val="Calibri"/>
      <family val="2"/>
      <charset val="204"/>
    </font>
    <font>
      <sz val="11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</font>
    <font>
      <b/>
      <sz val="14"/>
      <color indexed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Fill="1" applyBorder="1"/>
    <xf numFmtId="0" fontId="14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1"/>
  <sheetViews>
    <sheetView topLeftCell="A8" workbookViewId="0">
      <selection activeCell="B31" sqref="B31"/>
    </sheetView>
  </sheetViews>
  <sheetFormatPr defaultColWidth="8.85546875" defaultRowHeight="15.75" x14ac:dyDescent="0.25"/>
  <cols>
    <col min="1" max="1" width="6.85546875" style="49" customWidth="1"/>
    <col min="2" max="2" width="23.140625" style="54" customWidth="1"/>
    <col min="3" max="3" width="16.85546875" style="46" customWidth="1"/>
    <col min="4" max="16384" width="8.85546875" style="45"/>
  </cols>
  <sheetData>
    <row r="1" spans="1:3" s="42" customFormat="1" ht="21" x14ac:dyDescent="0.35">
      <c r="A1" s="55" t="s">
        <v>18</v>
      </c>
      <c r="B1" s="56"/>
      <c r="C1" s="56"/>
    </row>
    <row r="2" spans="1:3" s="43" customFormat="1" ht="18.75" x14ac:dyDescent="0.3">
      <c r="A2" s="57" t="s">
        <v>19</v>
      </c>
      <c r="B2" s="58"/>
      <c r="C2" s="58"/>
    </row>
    <row r="3" spans="1:3" ht="18.75" x14ac:dyDescent="0.3">
      <c r="A3" s="44"/>
      <c r="B3" s="45"/>
    </row>
    <row r="4" spans="1:3" s="48" customFormat="1" ht="18.75" x14ac:dyDescent="0.3">
      <c r="A4" s="47"/>
      <c r="B4" s="48" t="s">
        <v>20</v>
      </c>
      <c r="C4" s="48" t="s">
        <v>21</v>
      </c>
    </row>
    <row r="5" spans="1:3" s="49" customFormat="1" ht="18.75" x14ac:dyDescent="0.3">
      <c r="A5" s="47"/>
    </row>
    <row r="6" spans="1:3" s="50" customFormat="1" x14ac:dyDescent="0.25">
      <c r="A6" s="50">
        <v>1</v>
      </c>
      <c r="B6" s="50" t="s">
        <v>22</v>
      </c>
      <c r="C6" s="50">
        <v>119</v>
      </c>
    </row>
    <row r="7" spans="1:3" s="50" customFormat="1" x14ac:dyDescent="0.25">
      <c r="A7" s="50">
        <f>A6+1</f>
        <v>2</v>
      </c>
      <c r="B7" s="50" t="s">
        <v>23</v>
      </c>
      <c r="C7" s="50">
        <v>116</v>
      </c>
    </row>
    <row r="8" spans="1:3" s="50" customFormat="1" x14ac:dyDescent="0.25">
      <c r="A8" s="50">
        <f t="shared" ref="A8:A28" si="0">A7+1</f>
        <v>3</v>
      </c>
      <c r="B8" s="50" t="s">
        <v>24</v>
      </c>
      <c r="C8" s="50">
        <v>99</v>
      </c>
    </row>
    <row r="9" spans="1:3" s="50" customFormat="1" x14ac:dyDescent="0.25">
      <c r="A9" s="50">
        <f t="shared" si="0"/>
        <v>4</v>
      </c>
      <c r="B9" s="50" t="s">
        <v>25</v>
      </c>
      <c r="C9" s="50">
        <v>84</v>
      </c>
    </row>
    <row r="10" spans="1:3" s="50" customFormat="1" x14ac:dyDescent="0.25">
      <c r="A10" s="50">
        <f t="shared" si="0"/>
        <v>5</v>
      </c>
      <c r="B10" s="50" t="s">
        <v>26</v>
      </c>
      <c r="C10" s="50">
        <v>79</v>
      </c>
    </row>
    <row r="11" spans="1:3" s="50" customFormat="1" x14ac:dyDescent="0.25">
      <c r="A11" s="50">
        <f t="shared" si="0"/>
        <v>6</v>
      </c>
      <c r="B11" s="50" t="s">
        <v>27</v>
      </c>
      <c r="C11" s="50">
        <v>73</v>
      </c>
    </row>
    <row r="12" spans="1:3" s="50" customFormat="1" x14ac:dyDescent="0.25">
      <c r="A12" s="50">
        <f t="shared" si="0"/>
        <v>7</v>
      </c>
      <c r="B12" s="50" t="s">
        <v>28</v>
      </c>
      <c r="C12" s="50">
        <v>52</v>
      </c>
    </row>
    <row r="13" spans="1:3" s="50" customFormat="1" x14ac:dyDescent="0.25">
      <c r="A13" s="50">
        <f t="shared" si="0"/>
        <v>8</v>
      </c>
      <c r="B13" s="50" t="s">
        <v>29</v>
      </c>
      <c r="C13" s="50">
        <v>50</v>
      </c>
    </row>
    <row r="14" spans="1:3" s="50" customFormat="1" x14ac:dyDescent="0.25">
      <c r="A14" s="50">
        <f t="shared" si="0"/>
        <v>9</v>
      </c>
      <c r="B14" s="50" t="s">
        <v>30</v>
      </c>
      <c r="C14" s="50">
        <v>29</v>
      </c>
    </row>
    <row r="15" spans="1:3" x14ac:dyDescent="0.25">
      <c r="A15" s="50">
        <f t="shared" si="0"/>
        <v>10</v>
      </c>
      <c r="B15" s="29" t="s">
        <v>31</v>
      </c>
      <c r="C15" s="51">
        <v>0</v>
      </c>
    </row>
    <row r="16" spans="1:3" x14ac:dyDescent="0.25">
      <c r="A16" s="50">
        <f t="shared" si="0"/>
        <v>11</v>
      </c>
      <c r="B16" s="29" t="s">
        <v>32</v>
      </c>
      <c r="C16" s="51">
        <v>0</v>
      </c>
    </row>
    <row r="17" spans="1:3" x14ac:dyDescent="0.25">
      <c r="A17" s="50">
        <f t="shared" si="0"/>
        <v>12</v>
      </c>
      <c r="B17" s="29" t="s">
        <v>33</v>
      </c>
      <c r="C17" s="51">
        <v>0</v>
      </c>
    </row>
    <row r="18" spans="1:3" x14ac:dyDescent="0.25">
      <c r="A18" s="50">
        <f t="shared" si="0"/>
        <v>13</v>
      </c>
      <c r="B18" s="29" t="s">
        <v>34</v>
      </c>
      <c r="C18" s="51">
        <v>0</v>
      </c>
    </row>
    <row r="19" spans="1:3" x14ac:dyDescent="0.25">
      <c r="A19" s="50">
        <f t="shared" si="0"/>
        <v>14</v>
      </c>
      <c r="B19" s="29" t="s">
        <v>35</v>
      </c>
      <c r="C19" s="51">
        <v>0</v>
      </c>
    </row>
    <row r="20" spans="1:3" x14ac:dyDescent="0.25">
      <c r="A20" s="50">
        <f t="shared" si="0"/>
        <v>15</v>
      </c>
      <c r="B20" s="29" t="s">
        <v>36</v>
      </c>
      <c r="C20" s="51">
        <v>0</v>
      </c>
    </row>
    <row r="21" spans="1:3" x14ac:dyDescent="0.25">
      <c r="A21" s="50">
        <f t="shared" si="0"/>
        <v>16</v>
      </c>
      <c r="B21" s="29" t="s">
        <v>37</v>
      </c>
      <c r="C21" s="51">
        <v>0</v>
      </c>
    </row>
    <row r="22" spans="1:3" x14ac:dyDescent="0.25">
      <c r="A22" s="50">
        <f t="shared" si="0"/>
        <v>17</v>
      </c>
      <c r="B22" s="29" t="s">
        <v>38</v>
      </c>
      <c r="C22" s="51">
        <v>0</v>
      </c>
    </row>
    <row r="23" spans="1:3" x14ac:dyDescent="0.25">
      <c r="A23" s="50">
        <f t="shared" si="0"/>
        <v>18</v>
      </c>
      <c r="B23" s="29" t="s">
        <v>39</v>
      </c>
      <c r="C23" s="51">
        <v>0</v>
      </c>
    </row>
    <row r="24" spans="1:3" x14ac:dyDescent="0.25">
      <c r="A24" s="50">
        <f t="shared" si="0"/>
        <v>19</v>
      </c>
      <c r="B24" s="29" t="s">
        <v>40</v>
      </c>
      <c r="C24" s="51">
        <v>0</v>
      </c>
    </row>
    <row r="25" spans="1:3" x14ac:dyDescent="0.25">
      <c r="A25" s="50">
        <f t="shared" si="0"/>
        <v>20</v>
      </c>
      <c r="B25" s="29" t="s">
        <v>41</v>
      </c>
      <c r="C25" s="51">
        <v>0</v>
      </c>
    </row>
    <row r="26" spans="1:3" x14ac:dyDescent="0.25">
      <c r="A26" s="50">
        <f t="shared" si="0"/>
        <v>21</v>
      </c>
      <c r="B26" s="29" t="s">
        <v>42</v>
      </c>
      <c r="C26" s="51">
        <v>0</v>
      </c>
    </row>
    <row r="27" spans="1:3" x14ac:dyDescent="0.25">
      <c r="A27" s="50">
        <f t="shared" si="0"/>
        <v>22</v>
      </c>
      <c r="B27" s="29" t="s">
        <v>43</v>
      </c>
      <c r="C27" s="51">
        <v>0</v>
      </c>
    </row>
    <row r="28" spans="1:3" x14ac:dyDescent="0.25">
      <c r="A28" s="50">
        <f t="shared" si="0"/>
        <v>23</v>
      </c>
      <c r="B28" s="29" t="s">
        <v>44</v>
      </c>
      <c r="C28" s="51">
        <v>0</v>
      </c>
    </row>
    <row r="29" spans="1:3" x14ac:dyDescent="0.25">
      <c r="B29" s="52"/>
      <c r="C29" s="51"/>
    </row>
    <row r="30" spans="1:3" x14ac:dyDescent="0.25">
      <c r="B30" s="52"/>
      <c r="C30" s="51"/>
    </row>
    <row r="31" spans="1:3" x14ac:dyDescent="0.25">
      <c r="B31" s="52"/>
      <c r="C31" s="51"/>
    </row>
    <row r="32" spans="1:3" x14ac:dyDescent="0.25">
      <c r="B32" s="52"/>
      <c r="C32" s="51"/>
    </row>
    <row r="33" spans="2:3" x14ac:dyDescent="0.25">
      <c r="B33" s="52"/>
      <c r="C33" s="51"/>
    </row>
    <row r="34" spans="2:3" x14ac:dyDescent="0.25">
      <c r="B34" s="52"/>
      <c r="C34" s="51"/>
    </row>
    <row r="35" spans="2:3" x14ac:dyDescent="0.25">
      <c r="B35" s="52"/>
      <c r="C35" s="51"/>
    </row>
    <row r="36" spans="2:3" x14ac:dyDescent="0.25">
      <c r="B36" s="52"/>
      <c r="C36" s="51"/>
    </row>
    <row r="37" spans="2:3" x14ac:dyDescent="0.25">
      <c r="B37" s="52"/>
      <c r="C37" s="51"/>
    </row>
    <row r="38" spans="2:3" x14ac:dyDescent="0.25">
      <c r="B38" s="52"/>
      <c r="C38" s="51"/>
    </row>
    <row r="39" spans="2:3" x14ac:dyDescent="0.25">
      <c r="B39" s="52"/>
      <c r="C39" s="51"/>
    </row>
    <row r="40" spans="2:3" x14ac:dyDescent="0.25">
      <c r="B40" s="52"/>
      <c r="C40" s="51"/>
    </row>
    <row r="41" spans="2:3" x14ac:dyDescent="0.25">
      <c r="B41" s="52"/>
      <c r="C41" s="51"/>
    </row>
    <row r="42" spans="2:3" x14ac:dyDescent="0.25">
      <c r="B42" s="52"/>
      <c r="C42" s="51"/>
    </row>
    <row r="43" spans="2:3" x14ac:dyDescent="0.25">
      <c r="B43" s="52"/>
      <c r="C43" s="51"/>
    </row>
    <row r="44" spans="2:3" x14ac:dyDescent="0.25">
      <c r="B44" s="52"/>
      <c r="C44" s="51"/>
    </row>
    <row r="45" spans="2:3" x14ac:dyDescent="0.25">
      <c r="B45" s="52"/>
      <c r="C45" s="51"/>
    </row>
    <row r="46" spans="2:3" x14ac:dyDescent="0.25">
      <c r="B46" s="52"/>
      <c r="C46" s="51"/>
    </row>
    <row r="47" spans="2:3" x14ac:dyDescent="0.25">
      <c r="B47" s="52"/>
      <c r="C47" s="51"/>
    </row>
    <row r="48" spans="2:3" x14ac:dyDescent="0.25">
      <c r="B48" s="52"/>
      <c r="C48" s="51"/>
    </row>
    <row r="49" spans="2:3" x14ac:dyDescent="0.25">
      <c r="B49" s="53"/>
      <c r="C49" s="51"/>
    </row>
    <row r="50" spans="2:3" x14ac:dyDescent="0.25">
      <c r="B50" s="52"/>
      <c r="C50" s="51"/>
    </row>
    <row r="51" spans="2:3" x14ac:dyDescent="0.25">
      <c r="B51" s="52"/>
      <c r="C51" s="51"/>
    </row>
    <row r="52" spans="2:3" x14ac:dyDescent="0.25">
      <c r="B52" s="52"/>
      <c r="C52" s="51"/>
    </row>
    <row r="53" spans="2:3" x14ac:dyDescent="0.25">
      <c r="B53" s="52"/>
      <c r="C53" s="51"/>
    </row>
    <row r="54" spans="2:3" x14ac:dyDescent="0.25">
      <c r="B54" s="52"/>
      <c r="C54" s="51"/>
    </row>
    <row r="55" spans="2:3" x14ac:dyDescent="0.25">
      <c r="B55" s="52"/>
      <c r="C55" s="51"/>
    </row>
    <row r="56" spans="2:3" x14ac:dyDescent="0.25">
      <c r="B56" s="52"/>
      <c r="C56" s="51"/>
    </row>
    <row r="57" spans="2:3" x14ac:dyDescent="0.25">
      <c r="B57" s="52"/>
      <c r="C57" s="51"/>
    </row>
    <row r="58" spans="2:3" x14ac:dyDescent="0.25">
      <c r="B58" s="52"/>
      <c r="C58" s="51"/>
    </row>
    <row r="59" spans="2:3" x14ac:dyDescent="0.25">
      <c r="B59" s="52"/>
      <c r="C59" s="51"/>
    </row>
    <row r="60" spans="2:3" x14ac:dyDescent="0.25">
      <c r="B60" s="52"/>
      <c r="C60" s="51"/>
    </row>
    <row r="61" spans="2:3" x14ac:dyDescent="0.25">
      <c r="B61" s="52"/>
    </row>
    <row r="62" spans="2:3" x14ac:dyDescent="0.25">
      <c r="B62" s="52"/>
    </row>
    <row r="63" spans="2:3" x14ac:dyDescent="0.25">
      <c r="B63" s="52"/>
    </row>
    <row r="64" spans="2:3" x14ac:dyDescent="0.25">
      <c r="B64" s="52"/>
    </row>
    <row r="65" spans="2:2" x14ac:dyDescent="0.25">
      <c r="B65" s="52"/>
    </row>
    <row r="66" spans="2:2" x14ac:dyDescent="0.25">
      <c r="B66" s="52"/>
    </row>
    <row r="67" spans="2:2" x14ac:dyDescent="0.25">
      <c r="B67" s="52"/>
    </row>
    <row r="68" spans="2:2" x14ac:dyDescent="0.25">
      <c r="B68" s="52"/>
    </row>
    <row r="69" spans="2:2" x14ac:dyDescent="0.25">
      <c r="B69" s="52"/>
    </row>
    <row r="70" spans="2:2" x14ac:dyDescent="0.25">
      <c r="B70" s="52"/>
    </row>
    <row r="71" spans="2:2" x14ac:dyDescent="0.25">
      <c r="B71" s="52"/>
    </row>
    <row r="72" spans="2:2" x14ac:dyDescent="0.25">
      <c r="B72" s="52"/>
    </row>
    <row r="73" spans="2:2" x14ac:dyDescent="0.25">
      <c r="B73" s="52"/>
    </row>
    <row r="74" spans="2:2" x14ac:dyDescent="0.25">
      <c r="B74" s="52"/>
    </row>
    <row r="75" spans="2:2" x14ac:dyDescent="0.25">
      <c r="B75" s="52"/>
    </row>
    <row r="76" spans="2:2" x14ac:dyDescent="0.25">
      <c r="B76" s="52"/>
    </row>
    <row r="77" spans="2:2" x14ac:dyDescent="0.25">
      <c r="B77" s="52"/>
    </row>
    <row r="78" spans="2:2" x14ac:dyDescent="0.25">
      <c r="B78" s="52"/>
    </row>
    <row r="79" spans="2:2" x14ac:dyDescent="0.25">
      <c r="B79" s="52"/>
    </row>
    <row r="80" spans="2:2" x14ac:dyDescent="0.25">
      <c r="B80" s="52"/>
    </row>
    <row r="81" spans="2:2" x14ac:dyDescent="0.25">
      <c r="B81" s="52"/>
    </row>
    <row r="82" spans="2:2" x14ac:dyDescent="0.25">
      <c r="B82" s="52"/>
    </row>
    <row r="83" spans="2:2" x14ac:dyDescent="0.25">
      <c r="B83" s="52"/>
    </row>
    <row r="84" spans="2:2" x14ac:dyDescent="0.25">
      <c r="B84" s="52"/>
    </row>
    <row r="85" spans="2:2" x14ac:dyDescent="0.25">
      <c r="B85" s="52"/>
    </row>
    <row r="86" spans="2:2" x14ac:dyDescent="0.25">
      <c r="B86" s="52"/>
    </row>
    <row r="87" spans="2:2" x14ac:dyDescent="0.25">
      <c r="B87" s="52"/>
    </row>
    <row r="88" spans="2:2" x14ac:dyDescent="0.25">
      <c r="B88" s="52"/>
    </row>
    <row r="89" spans="2:2" x14ac:dyDescent="0.25">
      <c r="B89" s="52"/>
    </row>
    <row r="90" spans="2:2" x14ac:dyDescent="0.25">
      <c r="B90" s="52"/>
    </row>
    <row r="91" spans="2:2" x14ac:dyDescent="0.25">
      <c r="B91" s="52"/>
    </row>
    <row r="92" spans="2:2" x14ac:dyDescent="0.25">
      <c r="B92" s="52"/>
    </row>
    <row r="93" spans="2:2" x14ac:dyDescent="0.25">
      <c r="B93" s="52"/>
    </row>
    <row r="94" spans="2:2" x14ac:dyDescent="0.25">
      <c r="B94" s="52"/>
    </row>
    <row r="95" spans="2:2" x14ac:dyDescent="0.25">
      <c r="B95" s="52"/>
    </row>
    <row r="96" spans="2:2" x14ac:dyDescent="0.25">
      <c r="B96" s="52"/>
    </row>
    <row r="97" spans="2:2" x14ac:dyDescent="0.25">
      <c r="B97" s="52"/>
    </row>
    <row r="98" spans="2:2" x14ac:dyDescent="0.25">
      <c r="B98" s="52"/>
    </row>
    <row r="99" spans="2:2" x14ac:dyDescent="0.25">
      <c r="B99" s="52"/>
    </row>
    <row r="100" spans="2:2" x14ac:dyDescent="0.25">
      <c r="B100" s="52"/>
    </row>
    <row r="101" spans="2:2" x14ac:dyDescent="0.25">
      <c r="B101" s="52"/>
    </row>
    <row r="102" spans="2:2" x14ac:dyDescent="0.25">
      <c r="B102" s="52"/>
    </row>
    <row r="103" spans="2:2" x14ac:dyDescent="0.25">
      <c r="B103" s="52"/>
    </row>
    <row r="104" spans="2:2" x14ac:dyDescent="0.25">
      <c r="B104" s="52"/>
    </row>
    <row r="105" spans="2:2" x14ac:dyDescent="0.25">
      <c r="B105" s="52"/>
    </row>
    <row r="106" spans="2:2" x14ac:dyDescent="0.25">
      <c r="B106" s="52"/>
    </row>
    <row r="107" spans="2:2" x14ac:dyDescent="0.25">
      <c r="B107" s="52"/>
    </row>
    <row r="108" spans="2:2" x14ac:dyDescent="0.25">
      <c r="B108" s="52"/>
    </row>
    <row r="109" spans="2:2" x14ac:dyDescent="0.25">
      <c r="B109" s="52"/>
    </row>
    <row r="110" spans="2:2" x14ac:dyDescent="0.25">
      <c r="B110" s="52"/>
    </row>
    <row r="111" spans="2:2" x14ac:dyDescent="0.25">
      <c r="B111" s="52"/>
    </row>
    <row r="112" spans="2:2" x14ac:dyDescent="0.25">
      <c r="B112" s="52"/>
    </row>
    <row r="113" spans="2:2" x14ac:dyDescent="0.25">
      <c r="B113" s="52"/>
    </row>
    <row r="114" spans="2:2" x14ac:dyDescent="0.25">
      <c r="B114" s="52"/>
    </row>
    <row r="115" spans="2:2" x14ac:dyDescent="0.25">
      <c r="B115" s="52"/>
    </row>
    <row r="116" spans="2:2" x14ac:dyDescent="0.25">
      <c r="B116" s="52"/>
    </row>
    <row r="117" spans="2:2" x14ac:dyDescent="0.25">
      <c r="B117" s="52"/>
    </row>
    <row r="118" spans="2:2" x14ac:dyDescent="0.25">
      <c r="B118" s="52"/>
    </row>
    <row r="119" spans="2:2" x14ac:dyDescent="0.25">
      <c r="B119" s="52"/>
    </row>
    <row r="120" spans="2:2" x14ac:dyDescent="0.25">
      <c r="B120" s="52"/>
    </row>
    <row r="121" spans="2:2" x14ac:dyDescent="0.25">
      <c r="B121" s="52"/>
    </row>
    <row r="122" spans="2:2" x14ac:dyDescent="0.25">
      <c r="B122" s="52"/>
    </row>
    <row r="123" spans="2:2" x14ac:dyDescent="0.25">
      <c r="B123" s="52"/>
    </row>
    <row r="124" spans="2:2" x14ac:dyDescent="0.25">
      <c r="B124" s="52"/>
    </row>
    <row r="125" spans="2:2" x14ac:dyDescent="0.25">
      <c r="B125" s="52"/>
    </row>
    <row r="126" spans="2:2" x14ac:dyDescent="0.25">
      <c r="B126" s="52"/>
    </row>
    <row r="127" spans="2:2" x14ac:dyDescent="0.25">
      <c r="B127" s="52"/>
    </row>
    <row r="128" spans="2:2" x14ac:dyDescent="0.25">
      <c r="B128" s="52"/>
    </row>
    <row r="129" spans="2:2" x14ac:dyDescent="0.25">
      <c r="B129" s="52"/>
    </row>
    <row r="130" spans="2:2" x14ac:dyDescent="0.25">
      <c r="B130" s="52"/>
    </row>
    <row r="131" spans="2:2" x14ac:dyDescent="0.25">
      <c r="B131" s="52"/>
    </row>
    <row r="132" spans="2:2" x14ac:dyDescent="0.25">
      <c r="B132" s="52"/>
    </row>
    <row r="133" spans="2:2" x14ac:dyDescent="0.25">
      <c r="B133" s="52"/>
    </row>
    <row r="134" spans="2:2" x14ac:dyDescent="0.25">
      <c r="B134" s="52"/>
    </row>
    <row r="135" spans="2:2" x14ac:dyDescent="0.25">
      <c r="B135" s="52"/>
    </row>
    <row r="136" spans="2:2" x14ac:dyDescent="0.25">
      <c r="B136" s="52"/>
    </row>
    <row r="137" spans="2:2" x14ac:dyDescent="0.25">
      <c r="B137" s="52"/>
    </row>
    <row r="138" spans="2:2" x14ac:dyDescent="0.25">
      <c r="B138" s="52"/>
    </row>
    <row r="139" spans="2:2" x14ac:dyDescent="0.25">
      <c r="B139" s="52"/>
    </row>
    <row r="140" spans="2:2" x14ac:dyDescent="0.25">
      <c r="B140" s="52"/>
    </row>
    <row r="141" spans="2:2" x14ac:dyDescent="0.25">
      <c r="B141" s="52"/>
    </row>
    <row r="142" spans="2:2" x14ac:dyDescent="0.25">
      <c r="B142" s="52"/>
    </row>
    <row r="143" spans="2:2" x14ac:dyDescent="0.25">
      <c r="B143" s="52"/>
    </row>
    <row r="144" spans="2:2" x14ac:dyDescent="0.25">
      <c r="B144" s="52"/>
    </row>
    <row r="145" spans="2:2" x14ac:dyDescent="0.25">
      <c r="B145" s="52"/>
    </row>
    <row r="146" spans="2:2" x14ac:dyDescent="0.25">
      <c r="B146" s="52"/>
    </row>
    <row r="147" spans="2:2" x14ac:dyDescent="0.25">
      <c r="B147" s="52"/>
    </row>
    <row r="148" spans="2:2" x14ac:dyDescent="0.25">
      <c r="B148" s="52"/>
    </row>
    <row r="149" spans="2:2" x14ac:dyDescent="0.25">
      <c r="B149" s="52"/>
    </row>
    <row r="150" spans="2:2" x14ac:dyDescent="0.25">
      <c r="B150" s="52"/>
    </row>
    <row r="151" spans="2:2" x14ac:dyDescent="0.25">
      <c r="B151" s="52"/>
    </row>
    <row r="152" spans="2:2" x14ac:dyDescent="0.25">
      <c r="B152" s="52"/>
    </row>
    <row r="153" spans="2:2" x14ac:dyDescent="0.25">
      <c r="B153" s="52"/>
    </row>
    <row r="154" spans="2:2" x14ac:dyDescent="0.25">
      <c r="B154" s="52"/>
    </row>
    <row r="155" spans="2:2" x14ac:dyDescent="0.25">
      <c r="B155" s="52"/>
    </row>
    <row r="156" spans="2:2" x14ac:dyDescent="0.25">
      <c r="B156" s="52"/>
    </row>
    <row r="157" spans="2:2" x14ac:dyDescent="0.25">
      <c r="B157" s="52"/>
    </row>
    <row r="158" spans="2:2" x14ac:dyDescent="0.25">
      <c r="B158" s="52"/>
    </row>
    <row r="162" spans="2:2" x14ac:dyDescent="0.25">
      <c r="B162" s="52"/>
    </row>
    <row r="163" spans="2:2" x14ac:dyDescent="0.25">
      <c r="B163" s="52"/>
    </row>
    <row r="164" spans="2:2" x14ac:dyDescent="0.25">
      <c r="B164" s="52"/>
    </row>
    <row r="165" spans="2:2" x14ac:dyDescent="0.25">
      <c r="B165" s="52"/>
    </row>
    <row r="166" spans="2:2" x14ac:dyDescent="0.25">
      <c r="B166" s="52"/>
    </row>
    <row r="167" spans="2:2" x14ac:dyDescent="0.25">
      <c r="B167" s="52"/>
    </row>
    <row r="168" spans="2:2" x14ac:dyDescent="0.25">
      <c r="B168" s="52"/>
    </row>
    <row r="169" spans="2:2" x14ac:dyDescent="0.25">
      <c r="B169" s="52"/>
    </row>
    <row r="170" spans="2:2" x14ac:dyDescent="0.25">
      <c r="B170" s="52"/>
    </row>
    <row r="171" spans="2:2" x14ac:dyDescent="0.25">
      <c r="B171" s="52"/>
    </row>
    <row r="172" spans="2:2" x14ac:dyDescent="0.25">
      <c r="B172" s="52"/>
    </row>
    <row r="173" spans="2:2" x14ac:dyDescent="0.25">
      <c r="B173" s="52"/>
    </row>
    <row r="174" spans="2:2" x14ac:dyDescent="0.25">
      <c r="B174" s="52"/>
    </row>
    <row r="175" spans="2:2" x14ac:dyDescent="0.25">
      <c r="B175" s="52"/>
    </row>
    <row r="176" spans="2:2" x14ac:dyDescent="0.25">
      <c r="B176" s="52"/>
    </row>
    <row r="177" spans="2:2" x14ac:dyDescent="0.25">
      <c r="B177" s="52"/>
    </row>
    <row r="178" spans="2:2" x14ac:dyDescent="0.25">
      <c r="B178" s="52"/>
    </row>
    <row r="179" spans="2:2" x14ac:dyDescent="0.25">
      <c r="B179" s="52"/>
    </row>
    <row r="180" spans="2:2" x14ac:dyDescent="0.25">
      <c r="B180" s="52"/>
    </row>
    <row r="181" spans="2:2" x14ac:dyDescent="0.25">
      <c r="B181" s="52"/>
    </row>
    <row r="182" spans="2:2" x14ac:dyDescent="0.25">
      <c r="B182" s="52"/>
    </row>
    <row r="183" spans="2:2" x14ac:dyDescent="0.25">
      <c r="B183" s="52"/>
    </row>
    <row r="184" spans="2:2" x14ac:dyDescent="0.25">
      <c r="B184" s="52"/>
    </row>
    <row r="185" spans="2:2" x14ac:dyDescent="0.25">
      <c r="B185" s="52"/>
    </row>
    <row r="186" spans="2:2" x14ac:dyDescent="0.25">
      <c r="B186" s="52"/>
    </row>
    <row r="187" spans="2:2" x14ac:dyDescent="0.25">
      <c r="B187" s="52"/>
    </row>
    <row r="188" spans="2:2" x14ac:dyDescent="0.25">
      <c r="B188" s="52"/>
    </row>
    <row r="189" spans="2:2" x14ac:dyDescent="0.25">
      <c r="B189" s="52"/>
    </row>
    <row r="190" spans="2:2" x14ac:dyDescent="0.25">
      <c r="B190" s="52"/>
    </row>
    <row r="191" spans="2:2" x14ac:dyDescent="0.25">
      <c r="B191" s="52"/>
    </row>
    <row r="192" spans="2:2" x14ac:dyDescent="0.25">
      <c r="B192" s="52"/>
    </row>
    <row r="193" spans="2:2" x14ac:dyDescent="0.25">
      <c r="B193" s="52"/>
    </row>
    <row r="194" spans="2:2" x14ac:dyDescent="0.25">
      <c r="B194" s="52"/>
    </row>
    <row r="195" spans="2:2" x14ac:dyDescent="0.25">
      <c r="B195" s="52"/>
    </row>
    <row r="196" spans="2:2" x14ac:dyDescent="0.25">
      <c r="B196" s="52"/>
    </row>
    <row r="197" spans="2:2" x14ac:dyDescent="0.25">
      <c r="B197" s="52"/>
    </row>
    <row r="198" spans="2:2" x14ac:dyDescent="0.25">
      <c r="B198" s="52"/>
    </row>
    <row r="199" spans="2:2" x14ac:dyDescent="0.25">
      <c r="B199" s="52"/>
    </row>
    <row r="200" spans="2:2" x14ac:dyDescent="0.25">
      <c r="B200" s="52"/>
    </row>
    <row r="201" spans="2:2" x14ac:dyDescent="0.25">
      <c r="B201" s="52"/>
    </row>
    <row r="202" spans="2:2" x14ac:dyDescent="0.25">
      <c r="B202" s="52"/>
    </row>
    <row r="203" spans="2:2" x14ac:dyDescent="0.25">
      <c r="B203" s="52"/>
    </row>
    <row r="204" spans="2:2" x14ac:dyDescent="0.25">
      <c r="B204" s="52"/>
    </row>
    <row r="205" spans="2:2" x14ac:dyDescent="0.25">
      <c r="B205" s="52"/>
    </row>
    <row r="206" spans="2:2" x14ac:dyDescent="0.25">
      <c r="B206" s="52"/>
    </row>
    <row r="207" spans="2:2" x14ac:dyDescent="0.25">
      <c r="B207" s="52"/>
    </row>
    <row r="208" spans="2:2" x14ac:dyDescent="0.25">
      <c r="B208" s="52"/>
    </row>
    <row r="209" spans="2:2" x14ac:dyDescent="0.25">
      <c r="B209" s="52"/>
    </row>
    <row r="210" spans="2:2" x14ac:dyDescent="0.25">
      <c r="B210" s="52"/>
    </row>
    <row r="211" spans="2:2" x14ac:dyDescent="0.25">
      <c r="B211" s="52"/>
    </row>
    <row r="212" spans="2:2" x14ac:dyDescent="0.25">
      <c r="B212" s="52"/>
    </row>
    <row r="213" spans="2:2" x14ac:dyDescent="0.25">
      <c r="B213" s="52"/>
    </row>
    <row r="214" spans="2:2" x14ac:dyDescent="0.25">
      <c r="B214" s="52"/>
    </row>
    <row r="215" spans="2:2" x14ac:dyDescent="0.25">
      <c r="B215" s="52"/>
    </row>
    <row r="216" spans="2:2" x14ac:dyDescent="0.25">
      <c r="B216" s="52"/>
    </row>
    <row r="217" spans="2:2" x14ac:dyDescent="0.25">
      <c r="B217" s="52"/>
    </row>
    <row r="218" spans="2:2" x14ac:dyDescent="0.25">
      <c r="B218" s="52"/>
    </row>
    <row r="219" spans="2:2" x14ac:dyDescent="0.25">
      <c r="B219" s="52"/>
    </row>
    <row r="220" spans="2:2" x14ac:dyDescent="0.25">
      <c r="B220" s="52"/>
    </row>
    <row r="221" spans="2:2" x14ac:dyDescent="0.25">
      <c r="B221" s="52"/>
    </row>
    <row r="222" spans="2:2" x14ac:dyDescent="0.25">
      <c r="B222" s="52"/>
    </row>
    <row r="223" spans="2:2" x14ac:dyDescent="0.25">
      <c r="B223" s="52"/>
    </row>
    <row r="224" spans="2:2" x14ac:dyDescent="0.25">
      <c r="B224" s="52"/>
    </row>
    <row r="225" spans="2:2" x14ac:dyDescent="0.25">
      <c r="B225" s="52"/>
    </row>
    <row r="226" spans="2:2" x14ac:dyDescent="0.25">
      <c r="B226" s="52"/>
    </row>
    <row r="227" spans="2:2" x14ac:dyDescent="0.25">
      <c r="B227" s="52"/>
    </row>
    <row r="228" spans="2:2" x14ac:dyDescent="0.25">
      <c r="B228" s="52"/>
    </row>
    <row r="229" spans="2:2" x14ac:dyDescent="0.25">
      <c r="B229" s="52"/>
    </row>
    <row r="230" spans="2:2" x14ac:dyDescent="0.25">
      <c r="B230" s="52"/>
    </row>
    <row r="231" spans="2:2" x14ac:dyDescent="0.25">
      <c r="B231" s="52"/>
    </row>
    <row r="232" spans="2:2" x14ac:dyDescent="0.25">
      <c r="B232" s="52"/>
    </row>
    <row r="233" spans="2:2" x14ac:dyDescent="0.25">
      <c r="B233" s="52"/>
    </row>
    <row r="234" spans="2:2" x14ac:dyDescent="0.25">
      <c r="B234" s="52"/>
    </row>
    <row r="235" spans="2:2" x14ac:dyDescent="0.25">
      <c r="B235" s="52"/>
    </row>
    <row r="236" spans="2:2" x14ac:dyDescent="0.25">
      <c r="B236" s="52"/>
    </row>
    <row r="237" spans="2:2" x14ac:dyDescent="0.25">
      <c r="B237" s="52"/>
    </row>
    <row r="238" spans="2:2" x14ac:dyDescent="0.25">
      <c r="B238" s="52"/>
    </row>
    <row r="239" spans="2:2" x14ac:dyDescent="0.25">
      <c r="B239" s="52"/>
    </row>
    <row r="240" spans="2:2" x14ac:dyDescent="0.25">
      <c r="B240" s="52"/>
    </row>
    <row r="241" spans="2:2" x14ac:dyDescent="0.25">
      <c r="B241" s="52"/>
    </row>
    <row r="242" spans="2:2" x14ac:dyDescent="0.25">
      <c r="B242" s="52"/>
    </row>
    <row r="243" spans="2:2" x14ac:dyDescent="0.25">
      <c r="B243" s="52"/>
    </row>
    <row r="244" spans="2:2" x14ac:dyDescent="0.25">
      <c r="B244" s="52"/>
    </row>
    <row r="245" spans="2:2" x14ac:dyDescent="0.25">
      <c r="B245" s="52"/>
    </row>
    <row r="246" spans="2:2" x14ac:dyDescent="0.25">
      <c r="B246" s="52"/>
    </row>
    <row r="247" spans="2:2" x14ac:dyDescent="0.25">
      <c r="B247" s="52"/>
    </row>
    <row r="248" spans="2:2" x14ac:dyDescent="0.25">
      <c r="B248" s="52"/>
    </row>
    <row r="249" spans="2:2" x14ac:dyDescent="0.25">
      <c r="B249" s="52"/>
    </row>
    <row r="250" spans="2:2" x14ac:dyDescent="0.25">
      <c r="B250" s="52"/>
    </row>
    <row r="251" spans="2:2" x14ac:dyDescent="0.25">
      <c r="B251" s="52"/>
    </row>
    <row r="252" spans="2:2" x14ac:dyDescent="0.25">
      <c r="B252" s="52"/>
    </row>
    <row r="253" spans="2:2" x14ac:dyDescent="0.25">
      <c r="B253" s="52"/>
    </row>
    <row r="254" spans="2:2" x14ac:dyDescent="0.25">
      <c r="B254" s="52"/>
    </row>
    <row r="255" spans="2:2" x14ac:dyDescent="0.25">
      <c r="B255" s="52"/>
    </row>
    <row r="256" spans="2:2" x14ac:dyDescent="0.25">
      <c r="B256" s="52"/>
    </row>
    <row r="257" spans="2:2" x14ac:dyDescent="0.25">
      <c r="B257" s="52"/>
    </row>
    <row r="258" spans="2:2" x14ac:dyDescent="0.25">
      <c r="B258" s="52"/>
    </row>
    <row r="259" spans="2:2" x14ac:dyDescent="0.25">
      <c r="B259" s="52"/>
    </row>
    <row r="260" spans="2:2" x14ac:dyDescent="0.25">
      <c r="B260" s="52"/>
    </row>
    <row r="261" spans="2:2" x14ac:dyDescent="0.25">
      <c r="B261" s="52"/>
    </row>
    <row r="262" spans="2:2" x14ac:dyDescent="0.25">
      <c r="B262" s="52"/>
    </row>
    <row r="263" spans="2:2" x14ac:dyDescent="0.25">
      <c r="B263" s="52"/>
    </row>
    <row r="264" spans="2:2" x14ac:dyDescent="0.25">
      <c r="B264" s="52"/>
    </row>
    <row r="265" spans="2:2" x14ac:dyDescent="0.25">
      <c r="B265" s="52"/>
    </row>
    <row r="266" spans="2:2" x14ac:dyDescent="0.25">
      <c r="B266" s="52"/>
    </row>
    <row r="267" spans="2:2" x14ac:dyDescent="0.25">
      <c r="B267" s="52"/>
    </row>
    <row r="268" spans="2:2" x14ac:dyDescent="0.25">
      <c r="B268" s="52"/>
    </row>
    <row r="269" spans="2:2" x14ac:dyDescent="0.25">
      <c r="B269" s="52"/>
    </row>
    <row r="270" spans="2:2" x14ac:dyDescent="0.25">
      <c r="B270" s="52"/>
    </row>
    <row r="271" spans="2:2" x14ac:dyDescent="0.25">
      <c r="B271" s="52"/>
    </row>
    <row r="272" spans="2:2" x14ac:dyDescent="0.25">
      <c r="B272" s="52"/>
    </row>
    <row r="273" spans="2:2" x14ac:dyDescent="0.25">
      <c r="B273" s="52"/>
    </row>
    <row r="274" spans="2:2" x14ac:dyDescent="0.25">
      <c r="B274" s="52"/>
    </row>
    <row r="275" spans="2:2" x14ac:dyDescent="0.25">
      <c r="B275" s="52"/>
    </row>
    <row r="276" spans="2:2" x14ac:dyDescent="0.25">
      <c r="B276" s="52"/>
    </row>
    <row r="277" spans="2:2" x14ac:dyDescent="0.25">
      <c r="B277" s="52"/>
    </row>
    <row r="278" spans="2:2" x14ac:dyDescent="0.25">
      <c r="B278" s="52"/>
    </row>
    <row r="279" spans="2:2" x14ac:dyDescent="0.25">
      <c r="B279" s="52"/>
    </row>
    <row r="280" spans="2:2" x14ac:dyDescent="0.25">
      <c r="B280" s="52"/>
    </row>
    <row r="281" spans="2:2" x14ac:dyDescent="0.25">
      <c r="B281" s="52"/>
    </row>
    <row r="282" spans="2:2" x14ac:dyDescent="0.25">
      <c r="B282" s="52"/>
    </row>
    <row r="283" spans="2:2" x14ac:dyDescent="0.25">
      <c r="B283" s="52"/>
    </row>
    <row r="284" spans="2:2" x14ac:dyDescent="0.25">
      <c r="B284" s="52"/>
    </row>
    <row r="285" spans="2:2" x14ac:dyDescent="0.25">
      <c r="B285" s="52"/>
    </row>
    <row r="286" spans="2:2" x14ac:dyDescent="0.25">
      <c r="B286" s="52"/>
    </row>
    <row r="287" spans="2:2" x14ac:dyDescent="0.25">
      <c r="B287" s="52"/>
    </row>
    <row r="288" spans="2:2" x14ac:dyDescent="0.25">
      <c r="B288" s="52"/>
    </row>
    <row r="289" spans="2:2" x14ac:dyDescent="0.25">
      <c r="B289" s="52"/>
    </row>
    <row r="290" spans="2:2" x14ac:dyDescent="0.25">
      <c r="B290" s="52"/>
    </row>
    <row r="291" spans="2:2" x14ac:dyDescent="0.25">
      <c r="B291" s="52"/>
    </row>
    <row r="292" spans="2:2" x14ac:dyDescent="0.25">
      <c r="B292" s="52"/>
    </row>
    <row r="293" spans="2:2" x14ac:dyDescent="0.25">
      <c r="B293" s="52"/>
    </row>
    <row r="294" spans="2:2" x14ac:dyDescent="0.25">
      <c r="B294" s="52"/>
    </row>
    <row r="295" spans="2:2" x14ac:dyDescent="0.25">
      <c r="B295" s="52"/>
    </row>
    <row r="296" spans="2:2" x14ac:dyDescent="0.25">
      <c r="B296" s="52"/>
    </row>
    <row r="297" spans="2:2" x14ac:dyDescent="0.25">
      <c r="B297" s="52"/>
    </row>
    <row r="298" spans="2:2" x14ac:dyDescent="0.25">
      <c r="B298" s="52"/>
    </row>
    <row r="299" spans="2:2" x14ac:dyDescent="0.25">
      <c r="B299" s="52"/>
    </row>
    <row r="300" spans="2:2" x14ac:dyDescent="0.25">
      <c r="B300" s="52"/>
    </row>
    <row r="301" spans="2:2" x14ac:dyDescent="0.25">
      <c r="B301" s="52"/>
    </row>
    <row r="302" spans="2:2" x14ac:dyDescent="0.25">
      <c r="B302" s="52"/>
    </row>
    <row r="303" spans="2:2" x14ac:dyDescent="0.25">
      <c r="B303" s="52"/>
    </row>
    <row r="304" spans="2:2" x14ac:dyDescent="0.25">
      <c r="B304" s="52"/>
    </row>
    <row r="305" spans="2:2" x14ac:dyDescent="0.25">
      <c r="B305" s="52"/>
    </row>
    <row r="306" spans="2:2" x14ac:dyDescent="0.25">
      <c r="B306" s="52"/>
    </row>
    <row r="307" spans="2:2" x14ac:dyDescent="0.25">
      <c r="B307" s="52"/>
    </row>
    <row r="308" spans="2:2" x14ac:dyDescent="0.25">
      <c r="B308" s="52"/>
    </row>
    <row r="309" spans="2:2" x14ac:dyDescent="0.25">
      <c r="B309" s="52"/>
    </row>
    <row r="310" spans="2:2" x14ac:dyDescent="0.25">
      <c r="B310" s="52"/>
    </row>
    <row r="311" spans="2:2" x14ac:dyDescent="0.25">
      <c r="B311" s="52"/>
    </row>
    <row r="312" spans="2:2" x14ac:dyDescent="0.25">
      <c r="B312" s="52"/>
    </row>
    <row r="313" spans="2:2" x14ac:dyDescent="0.25">
      <c r="B313" s="52"/>
    </row>
    <row r="314" spans="2:2" x14ac:dyDescent="0.25">
      <c r="B314" s="52"/>
    </row>
    <row r="315" spans="2:2" x14ac:dyDescent="0.25">
      <c r="B315" s="52"/>
    </row>
    <row r="316" spans="2:2" x14ac:dyDescent="0.25">
      <c r="B316" s="52"/>
    </row>
    <row r="317" spans="2:2" x14ac:dyDescent="0.25">
      <c r="B317" s="52"/>
    </row>
    <row r="318" spans="2:2" x14ac:dyDescent="0.25">
      <c r="B318" s="52"/>
    </row>
    <row r="319" spans="2:2" x14ac:dyDescent="0.25">
      <c r="B319" s="52"/>
    </row>
    <row r="320" spans="2:2" x14ac:dyDescent="0.25">
      <c r="B320" s="52"/>
    </row>
    <row r="321" spans="2:2" x14ac:dyDescent="0.25">
      <c r="B321" s="52"/>
    </row>
    <row r="322" spans="2:2" x14ac:dyDescent="0.25">
      <c r="B322" s="52"/>
    </row>
    <row r="323" spans="2:2" x14ac:dyDescent="0.25">
      <c r="B323" s="52"/>
    </row>
    <row r="324" spans="2:2" x14ac:dyDescent="0.25">
      <c r="B324" s="52"/>
    </row>
    <row r="325" spans="2:2" x14ac:dyDescent="0.25">
      <c r="B325" s="52"/>
    </row>
    <row r="326" spans="2:2" x14ac:dyDescent="0.25">
      <c r="B326" s="52"/>
    </row>
    <row r="327" spans="2:2" x14ac:dyDescent="0.25">
      <c r="B327" s="52"/>
    </row>
    <row r="328" spans="2:2" x14ac:dyDescent="0.25">
      <c r="B328" s="52"/>
    </row>
    <row r="329" spans="2:2" x14ac:dyDescent="0.25">
      <c r="B329" s="52"/>
    </row>
    <row r="330" spans="2:2" x14ac:dyDescent="0.25">
      <c r="B330" s="52"/>
    </row>
    <row r="331" spans="2:2" x14ac:dyDescent="0.25">
      <c r="B331" s="52"/>
    </row>
    <row r="332" spans="2:2" x14ac:dyDescent="0.25">
      <c r="B332" s="52"/>
    </row>
    <row r="333" spans="2:2" x14ac:dyDescent="0.25">
      <c r="B333" s="52"/>
    </row>
    <row r="334" spans="2:2" x14ac:dyDescent="0.25">
      <c r="B334" s="52"/>
    </row>
    <row r="335" spans="2:2" x14ac:dyDescent="0.25">
      <c r="B335" s="52"/>
    </row>
    <row r="336" spans="2:2" x14ac:dyDescent="0.25">
      <c r="B336" s="52"/>
    </row>
    <row r="337" spans="2:2" x14ac:dyDescent="0.25">
      <c r="B337" s="52"/>
    </row>
    <row r="338" spans="2:2" x14ac:dyDescent="0.25">
      <c r="B338" s="52"/>
    </row>
    <row r="339" spans="2:2" x14ac:dyDescent="0.25">
      <c r="B339" s="52"/>
    </row>
    <row r="340" spans="2:2" x14ac:dyDescent="0.25">
      <c r="B340" s="52"/>
    </row>
    <row r="341" spans="2:2" x14ac:dyDescent="0.25">
      <c r="B341" s="52"/>
    </row>
    <row r="342" spans="2:2" x14ac:dyDescent="0.25">
      <c r="B342" s="52"/>
    </row>
    <row r="343" spans="2:2" x14ac:dyDescent="0.25">
      <c r="B343" s="52"/>
    </row>
    <row r="344" spans="2:2" x14ac:dyDescent="0.25">
      <c r="B344" s="52"/>
    </row>
    <row r="345" spans="2:2" x14ac:dyDescent="0.25">
      <c r="B345" s="52"/>
    </row>
    <row r="346" spans="2:2" x14ac:dyDescent="0.25">
      <c r="B346" s="52"/>
    </row>
    <row r="347" spans="2:2" x14ac:dyDescent="0.25">
      <c r="B347" s="52"/>
    </row>
    <row r="348" spans="2:2" x14ac:dyDescent="0.25">
      <c r="B348" s="52"/>
    </row>
    <row r="349" spans="2:2" x14ac:dyDescent="0.25">
      <c r="B349" s="52"/>
    </row>
    <row r="350" spans="2:2" x14ac:dyDescent="0.25">
      <c r="B350" s="52"/>
    </row>
    <row r="351" spans="2:2" x14ac:dyDescent="0.25">
      <c r="B351" s="52"/>
    </row>
    <row r="352" spans="2:2" x14ac:dyDescent="0.25">
      <c r="B352" s="52"/>
    </row>
    <row r="353" spans="2:2" x14ac:dyDescent="0.25">
      <c r="B353" s="52"/>
    </row>
    <row r="354" spans="2:2" x14ac:dyDescent="0.25">
      <c r="B354" s="52"/>
    </row>
    <row r="355" spans="2:2" x14ac:dyDescent="0.25">
      <c r="B355" s="52"/>
    </row>
    <row r="356" spans="2:2" x14ac:dyDescent="0.25">
      <c r="B356" s="52"/>
    </row>
    <row r="357" spans="2:2" x14ac:dyDescent="0.25">
      <c r="B357" s="52"/>
    </row>
    <row r="358" spans="2:2" x14ac:dyDescent="0.25">
      <c r="B358" s="52"/>
    </row>
    <row r="359" spans="2:2" x14ac:dyDescent="0.25">
      <c r="B359" s="52"/>
    </row>
    <row r="360" spans="2:2" x14ac:dyDescent="0.25">
      <c r="B360" s="52"/>
    </row>
    <row r="361" spans="2:2" x14ac:dyDescent="0.25">
      <c r="B361" s="52"/>
    </row>
    <row r="362" spans="2:2" x14ac:dyDescent="0.25">
      <c r="B362" s="52"/>
    </row>
    <row r="363" spans="2:2" x14ac:dyDescent="0.25">
      <c r="B363" s="52"/>
    </row>
    <row r="364" spans="2:2" x14ac:dyDescent="0.25">
      <c r="B364" s="52"/>
    </row>
    <row r="365" spans="2:2" x14ac:dyDescent="0.25">
      <c r="B365" s="52"/>
    </row>
    <row r="366" spans="2:2" x14ac:dyDescent="0.25">
      <c r="B366" s="52"/>
    </row>
    <row r="367" spans="2:2" x14ac:dyDescent="0.25">
      <c r="B367" s="52"/>
    </row>
    <row r="368" spans="2:2" x14ac:dyDescent="0.25">
      <c r="B368" s="52"/>
    </row>
    <row r="369" spans="2:2" x14ac:dyDescent="0.25">
      <c r="B369" s="52"/>
    </row>
    <row r="370" spans="2:2" x14ac:dyDescent="0.25">
      <c r="B370" s="52"/>
    </row>
    <row r="371" spans="2:2" x14ac:dyDescent="0.25">
      <c r="B371" s="52"/>
    </row>
    <row r="372" spans="2:2" x14ac:dyDescent="0.25">
      <c r="B372" s="52"/>
    </row>
    <row r="373" spans="2:2" x14ac:dyDescent="0.25">
      <c r="B373" s="52"/>
    </row>
    <row r="374" spans="2:2" x14ac:dyDescent="0.25">
      <c r="B374" s="52"/>
    </row>
    <row r="375" spans="2:2" x14ac:dyDescent="0.25">
      <c r="B375" s="52"/>
    </row>
    <row r="376" spans="2:2" x14ac:dyDescent="0.25">
      <c r="B376" s="52"/>
    </row>
    <row r="377" spans="2:2" x14ac:dyDescent="0.25">
      <c r="B377" s="52"/>
    </row>
    <row r="378" spans="2:2" x14ac:dyDescent="0.25">
      <c r="B378" s="52"/>
    </row>
    <row r="379" spans="2:2" x14ac:dyDescent="0.25">
      <c r="B379" s="52"/>
    </row>
    <row r="380" spans="2:2" x14ac:dyDescent="0.25">
      <c r="B380" s="52"/>
    </row>
    <row r="381" spans="2:2" x14ac:dyDescent="0.25">
      <c r="B381" s="52"/>
    </row>
    <row r="382" spans="2:2" x14ac:dyDescent="0.25">
      <c r="B382" s="52"/>
    </row>
    <row r="383" spans="2:2" x14ac:dyDescent="0.25">
      <c r="B383" s="52"/>
    </row>
    <row r="384" spans="2:2" x14ac:dyDescent="0.25">
      <c r="B384" s="52"/>
    </row>
    <row r="385" spans="2:2" x14ac:dyDescent="0.25">
      <c r="B385" s="52"/>
    </row>
    <row r="386" spans="2:2" x14ac:dyDescent="0.25">
      <c r="B386" s="52"/>
    </row>
    <row r="387" spans="2:2" x14ac:dyDescent="0.25">
      <c r="B387" s="52"/>
    </row>
    <row r="388" spans="2:2" x14ac:dyDescent="0.25">
      <c r="B388" s="52"/>
    </row>
    <row r="389" spans="2:2" x14ac:dyDescent="0.25">
      <c r="B389" s="52"/>
    </row>
    <row r="390" spans="2:2" x14ac:dyDescent="0.25">
      <c r="B390" s="52"/>
    </row>
    <row r="391" spans="2:2" x14ac:dyDescent="0.25">
      <c r="B391" s="52"/>
    </row>
    <row r="392" spans="2:2" x14ac:dyDescent="0.25">
      <c r="B392" s="52"/>
    </row>
    <row r="393" spans="2:2" x14ac:dyDescent="0.25">
      <c r="B393" s="52"/>
    </row>
    <row r="394" spans="2:2" x14ac:dyDescent="0.25">
      <c r="B394" s="52"/>
    </row>
    <row r="395" spans="2:2" x14ac:dyDescent="0.25">
      <c r="B395" s="52"/>
    </row>
    <row r="396" spans="2:2" x14ac:dyDescent="0.25">
      <c r="B396" s="52"/>
    </row>
    <row r="397" spans="2:2" x14ac:dyDescent="0.25">
      <c r="B397" s="52"/>
    </row>
    <row r="398" spans="2:2" x14ac:dyDescent="0.25">
      <c r="B398" s="52"/>
    </row>
    <row r="399" spans="2:2" x14ac:dyDescent="0.25">
      <c r="B399" s="52"/>
    </row>
    <row r="400" spans="2:2" x14ac:dyDescent="0.25">
      <c r="B400" s="52"/>
    </row>
    <row r="401" spans="2:2" x14ac:dyDescent="0.25">
      <c r="B401" s="52"/>
    </row>
    <row r="424" spans="2:2" x14ac:dyDescent="0.25">
      <c r="B424" s="52"/>
    </row>
    <row r="450" spans="2:2" x14ac:dyDescent="0.25">
      <c r="B450" s="52"/>
    </row>
    <row r="451" spans="2:2" x14ac:dyDescent="0.25">
      <c r="B451" s="52"/>
    </row>
    <row r="452" spans="2:2" x14ac:dyDescent="0.25">
      <c r="B452" s="52"/>
    </row>
    <row r="453" spans="2:2" x14ac:dyDescent="0.25">
      <c r="B453" s="52"/>
    </row>
    <row r="454" spans="2:2" x14ac:dyDescent="0.25">
      <c r="B454" s="52"/>
    </row>
    <row r="455" spans="2:2" x14ac:dyDescent="0.25">
      <c r="B455" s="52"/>
    </row>
    <row r="456" spans="2:2" x14ac:dyDescent="0.25">
      <c r="B456" s="52"/>
    </row>
    <row r="457" spans="2:2" x14ac:dyDescent="0.25">
      <c r="B457" s="52"/>
    </row>
    <row r="458" spans="2:2" x14ac:dyDescent="0.25">
      <c r="B458" s="52"/>
    </row>
    <row r="459" spans="2:2" x14ac:dyDescent="0.25">
      <c r="B459" s="52"/>
    </row>
    <row r="460" spans="2:2" x14ac:dyDescent="0.25">
      <c r="B460" s="52"/>
    </row>
    <row r="461" spans="2:2" x14ac:dyDescent="0.25">
      <c r="B461" s="52"/>
    </row>
    <row r="462" spans="2:2" x14ac:dyDescent="0.25">
      <c r="B462" s="52"/>
    </row>
    <row r="463" spans="2:2" x14ac:dyDescent="0.25">
      <c r="B463" s="52"/>
    </row>
    <row r="464" spans="2:2" x14ac:dyDescent="0.25">
      <c r="B464" s="52"/>
    </row>
    <row r="465" spans="2:2" x14ac:dyDescent="0.25">
      <c r="B465" s="52"/>
    </row>
    <row r="466" spans="2:2" x14ac:dyDescent="0.25">
      <c r="B466" s="52"/>
    </row>
    <row r="467" spans="2:2" x14ac:dyDescent="0.25">
      <c r="B467" s="52"/>
    </row>
    <row r="468" spans="2:2" x14ac:dyDescent="0.25">
      <c r="B468" s="52"/>
    </row>
    <row r="469" spans="2:2" x14ac:dyDescent="0.25">
      <c r="B469" s="52"/>
    </row>
    <row r="470" spans="2:2" x14ac:dyDescent="0.25">
      <c r="B470" s="52"/>
    </row>
    <row r="471" spans="2:2" x14ac:dyDescent="0.25">
      <c r="B471" s="52"/>
    </row>
  </sheetData>
  <mergeCells count="2">
    <mergeCell ref="A1:C1"/>
    <mergeCell ref="A2:C2"/>
  </mergeCells>
  <pageMargins left="0.75" right="0.75" top="0.49" bottom="0.57999999999999996" header="0.2" footer="0.6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5"/>
  <sheetViews>
    <sheetView workbookViewId="0">
      <selection activeCell="P10" sqref="P10"/>
    </sheetView>
  </sheetViews>
  <sheetFormatPr defaultRowHeight="15" x14ac:dyDescent="0.25"/>
  <cols>
    <col min="1" max="1" width="4" style="39" customWidth="1"/>
    <col min="2" max="12" width="10.28515625" customWidth="1"/>
    <col min="13" max="13" width="10.28515625" style="37" customWidth="1"/>
    <col min="14" max="15" width="10.28515625" customWidth="1"/>
  </cols>
  <sheetData>
    <row r="1" spans="2:13" ht="59.25" customHeight="1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M1"/>
    </row>
    <row r="2" spans="2:13" ht="15.75" thickBot="1" x14ac:dyDescent="0.3">
      <c r="M2"/>
    </row>
    <row r="3" spans="2:13" ht="30" customHeight="1" thickBot="1" x14ac:dyDescent="0.3">
      <c r="B3" s="2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5" t="s">
        <v>1</v>
      </c>
      <c r="L3" s="1" t="s">
        <v>3</v>
      </c>
      <c r="M3" s="22" t="s">
        <v>2</v>
      </c>
    </row>
    <row r="4" spans="2:13" ht="24" customHeight="1" x14ac:dyDescent="0.25">
      <c r="B4" s="80">
        <v>1</v>
      </c>
      <c r="C4" s="81" t="s">
        <v>49</v>
      </c>
      <c r="D4" s="82"/>
      <c r="E4" s="83"/>
      <c r="F4" s="10" t="s">
        <v>7</v>
      </c>
      <c r="G4" s="6" t="str">
        <f ca="1">INDIRECT(ADDRESS(23,6))&amp;":"&amp;INDIRECT(ADDRESS(23,7))</f>
        <v>12:10</v>
      </c>
      <c r="H4" s="6" t="str">
        <f ca="1">INDIRECT(ADDRESS(26,7))&amp;":"&amp;INDIRECT(ADDRESS(26,6))</f>
        <v>13:8</v>
      </c>
      <c r="I4" s="6" t="str">
        <f ca="1">INDIRECT(ADDRESS(30,6))&amp;":"&amp;INDIRECT(ADDRESS(30,7))</f>
        <v>13:6</v>
      </c>
      <c r="J4" s="21" t="str">
        <f ca="1">INDIRECT(ADDRESS(35,7))&amp;":"&amp;INDIRECT(ADDRESS(35,6))</f>
        <v>13:10</v>
      </c>
      <c r="K4" s="84">
        <f ca="1">IF(COUNT(F5:J5)=0,"",COUNTIF(F5:J5,"&gt;0")+0.5*COUNTIF(F5:J5,0))</f>
        <v>4</v>
      </c>
      <c r="L4" s="24"/>
      <c r="M4" s="85">
        <v>1</v>
      </c>
    </row>
    <row r="5" spans="2:13" ht="24" customHeight="1" x14ac:dyDescent="0.25">
      <c r="B5" s="66"/>
      <c r="C5" s="67"/>
      <c r="D5" s="68"/>
      <c r="E5" s="69"/>
      <c r="F5" s="14" t="s">
        <v>7</v>
      </c>
      <c r="G5" s="17">
        <f ca="1">IF(LEN(INDIRECT(ADDRESS(ROW()-1, COLUMN())))=1,"",INDIRECT(ADDRESS(23,6))-INDIRECT(ADDRESS(23,7)))</f>
        <v>2</v>
      </c>
      <c r="H5" s="17">
        <f ca="1">IF(LEN(INDIRECT(ADDRESS(ROW()-1, COLUMN())))=1,"",INDIRECT(ADDRESS(26,7))-INDIRECT(ADDRESS(26,6)))</f>
        <v>5</v>
      </c>
      <c r="I5" s="17">
        <f ca="1">IF(LEN(INDIRECT(ADDRESS(ROW()-1, COLUMN())))=1,"",INDIRECT(ADDRESS(30,6))-INDIRECT(ADDRESS(30,7)))</f>
        <v>7</v>
      </c>
      <c r="J5" s="18">
        <f ca="1">IF(LEN(INDIRECT(ADDRESS(ROW()-1, COLUMN())))=1,"",INDIRECT(ADDRESS(35,7))-INDIRECT(ADDRESS(35,6)))</f>
        <v>3</v>
      </c>
      <c r="K5" s="70"/>
      <c r="L5" s="17">
        <f ca="1">IF(COUNT(F5:J5)=0,"",SUM(F5:J5))</f>
        <v>17</v>
      </c>
      <c r="M5" s="63"/>
    </row>
    <row r="6" spans="2:13" ht="24" customHeight="1" x14ac:dyDescent="0.25">
      <c r="B6" s="65">
        <v>2</v>
      </c>
      <c r="C6" s="67" t="s">
        <v>50</v>
      </c>
      <c r="D6" s="68"/>
      <c r="E6" s="69"/>
      <c r="F6" s="12" t="str">
        <f ca="1">INDIRECT(ADDRESS(23,7))&amp;":"&amp;INDIRECT(ADDRESS(23,6))</f>
        <v>10:12</v>
      </c>
      <c r="G6" s="8" t="s">
        <v>7</v>
      </c>
      <c r="H6" s="7" t="str">
        <f ca="1">INDIRECT(ADDRESS(31,6))&amp;":"&amp;INDIRECT(ADDRESS(31,7))</f>
        <v>8:13</v>
      </c>
      <c r="I6" s="7" t="str">
        <f ca="1">INDIRECT(ADDRESS(34,7))&amp;":"&amp;INDIRECT(ADDRESS(34,6))</f>
        <v>13:4</v>
      </c>
      <c r="J6" s="11" t="str">
        <f ca="1">INDIRECT(ADDRESS(18,6))&amp;":"&amp;INDIRECT(ADDRESS(18,7))</f>
        <v>13:8</v>
      </c>
      <c r="K6" s="70">
        <f ca="1">IF(COUNT(F7:J7)=0,"",COUNTIF(F7:J7,"&gt;0")+0.5*COUNTIF(F7:J7,0))</f>
        <v>2</v>
      </c>
      <c r="L6" s="17"/>
      <c r="M6" s="63">
        <v>3</v>
      </c>
    </row>
    <row r="7" spans="2:13" ht="24" customHeight="1" x14ac:dyDescent="0.25">
      <c r="B7" s="66"/>
      <c r="C7" s="67"/>
      <c r="D7" s="68"/>
      <c r="E7" s="69"/>
      <c r="F7" s="23">
        <f ca="1">IF(LEN(INDIRECT(ADDRESS(ROW()-1, COLUMN())))=1,"",INDIRECT(ADDRESS(23,7))-INDIRECT(ADDRESS(23,6)))</f>
        <v>-2</v>
      </c>
      <c r="G7" s="15" t="s">
        <v>7</v>
      </c>
      <c r="H7" s="17">
        <f ca="1">IF(LEN(INDIRECT(ADDRESS(ROW()-1, COLUMN())))=1,"",INDIRECT(ADDRESS(31,6))-INDIRECT(ADDRESS(31,7)))</f>
        <v>-5</v>
      </c>
      <c r="I7" s="17">
        <f ca="1">IF(LEN(INDIRECT(ADDRESS(ROW()-1, COLUMN())))=1,"",INDIRECT(ADDRESS(34,7))-INDIRECT(ADDRESS(34,6)))</f>
        <v>9</v>
      </c>
      <c r="J7" s="18">
        <f ca="1">IF(LEN(INDIRECT(ADDRESS(ROW()-1, COLUMN())))=1,"",INDIRECT(ADDRESS(18,6))-INDIRECT(ADDRESS(18,7)))</f>
        <v>5</v>
      </c>
      <c r="K7" s="70"/>
      <c r="L7" s="17">
        <f ca="1">IF(COUNT(F7:J7)=0,"",SUM(F7:J7))</f>
        <v>7</v>
      </c>
      <c r="M7" s="63"/>
    </row>
    <row r="8" spans="2:13" ht="24" customHeight="1" x14ac:dyDescent="0.25">
      <c r="B8" s="65">
        <v>3</v>
      </c>
      <c r="C8" s="67" t="s">
        <v>51</v>
      </c>
      <c r="D8" s="68"/>
      <c r="E8" s="69"/>
      <c r="F8" s="12" t="str">
        <f ca="1">INDIRECT(ADDRESS(26,6))&amp;":"&amp;INDIRECT(ADDRESS(26,7))</f>
        <v>8:13</v>
      </c>
      <c r="G8" s="7" t="str">
        <f ca="1">INDIRECT(ADDRESS(31,7))&amp;":"&amp;INDIRECT(ADDRESS(31,6))</f>
        <v>13:8</v>
      </c>
      <c r="H8" s="8" t="s">
        <v>7</v>
      </c>
      <c r="I8" s="7" t="str">
        <f ca="1">INDIRECT(ADDRESS(19,6))&amp;":"&amp;INDIRECT(ADDRESS(19,7))</f>
        <v>13:10</v>
      </c>
      <c r="J8" s="11" t="str">
        <f ca="1">INDIRECT(ADDRESS(22,7))&amp;":"&amp;INDIRECT(ADDRESS(22,6))</f>
        <v>13:5</v>
      </c>
      <c r="K8" s="70">
        <f ca="1">IF(COUNT(F9:J9)=0,"",COUNTIF(F9:J9,"&gt;0")+0.5*COUNTIF(F9:J9,0))</f>
        <v>3</v>
      </c>
      <c r="L8" s="17"/>
      <c r="M8" s="63">
        <v>2</v>
      </c>
    </row>
    <row r="9" spans="2:13" ht="24" customHeight="1" x14ac:dyDescent="0.25">
      <c r="B9" s="66"/>
      <c r="C9" s="67"/>
      <c r="D9" s="68"/>
      <c r="E9" s="69"/>
      <c r="F9" s="23">
        <f ca="1">IF(LEN(INDIRECT(ADDRESS(ROW()-1, COLUMN())))=1,"",INDIRECT(ADDRESS(26,6))-INDIRECT(ADDRESS(26,7)))</f>
        <v>-5</v>
      </c>
      <c r="G9" s="17">
        <f ca="1">IF(LEN(INDIRECT(ADDRESS(ROW()-1, COLUMN())))=1,"",INDIRECT(ADDRESS(31,7))-INDIRECT(ADDRESS(31,6)))</f>
        <v>5</v>
      </c>
      <c r="H9" s="15" t="s">
        <v>7</v>
      </c>
      <c r="I9" s="17">
        <f ca="1">IF(LEN(INDIRECT(ADDRESS(ROW()-1, COLUMN())))=1,"",INDIRECT(ADDRESS(19,6))-INDIRECT(ADDRESS(19,7)))</f>
        <v>3</v>
      </c>
      <c r="J9" s="18">
        <f ca="1">IF(LEN(INDIRECT(ADDRESS(ROW()-1, COLUMN())))=1,"",INDIRECT(ADDRESS(22,7))-INDIRECT(ADDRESS(22,6)))</f>
        <v>8</v>
      </c>
      <c r="K9" s="70"/>
      <c r="L9" s="17">
        <f ca="1">IF(COUNT(F9:J9)=0,"",SUM(F9:J9))</f>
        <v>11</v>
      </c>
      <c r="M9" s="63"/>
    </row>
    <row r="10" spans="2:13" ht="24" customHeight="1" x14ac:dyDescent="0.25">
      <c r="B10" s="65">
        <v>4</v>
      </c>
      <c r="C10" s="67" t="s">
        <v>44</v>
      </c>
      <c r="D10" s="68"/>
      <c r="E10" s="69"/>
      <c r="F10" s="12" t="str">
        <f ca="1">INDIRECT(ADDRESS(30,7))&amp;":"&amp;INDIRECT(ADDRESS(30,6))</f>
        <v>6:13</v>
      </c>
      <c r="G10" s="7" t="str">
        <f ca="1">INDIRECT(ADDRESS(34,6))&amp;":"&amp;INDIRECT(ADDRESS(34,7))</f>
        <v>4:13</v>
      </c>
      <c r="H10" s="7" t="str">
        <f ca="1">INDIRECT(ADDRESS(19,7))&amp;":"&amp;INDIRECT(ADDRESS(19,6))</f>
        <v>10:13</v>
      </c>
      <c r="I10" s="8" t="s">
        <v>7</v>
      </c>
      <c r="J10" s="11" t="str">
        <f ca="1">INDIRECT(ADDRESS(27,6))&amp;":"&amp;INDIRECT(ADDRESS(27,7))</f>
        <v>10:12</v>
      </c>
      <c r="K10" s="70">
        <f ca="1">IF(COUNT(F11:J11)=0,"",COUNTIF(F11:J11,"&gt;0")+0.5*COUNTIF(F11:J11,0))</f>
        <v>0</v>
      </c>
      <c r="L10" s="17"/>
      <c r="M10" s="63">
        <v>5</v>
      </c>
    </row>
    <row r="11" spans="2:13" ht="24" customHeight="1" x14ac:dyDescent="0.25">
      <c r="B11" s="66"/>
      <c r="C11" s="67"/>
      <c r="D11" s="68"/>
      <c r="E11" s="69"/>
      <c r="F11" s="23">
        <f ca="1">IF(LEN(INDIRECT(ADDRESS(ROW()-1, COLUMN())))=1,"",INDIRECT(ADDRESS(30,7))-INDIRECT(ADDRESS(30,6)))</f>
        <v>-7</v>
      </c>
      <c r="G11" s="17">
        <f ca="1">IF(LEN(INDIRECT(ADDRESS(ROW()-1, COLUMN())))=1,"",INDIRECT(ADDRESS(34,6))-INDIRECT(ADDRESS(34,7)))</f>
        <v>-9</v>
      </c>
      <c r="H11" s="17">
        <f ca="1">IF(LEN(INDIRECT(ADDRESS(ROW()-1, COLUMN())))=1,"",INDIRECT(ADDRESS(19,7))-INDIRECT(ADDRESS(19,6)))</f>
        <v>-3</v>
      </c>
      <c r="I11" s="15" t="s">
        <v>7</v>
      </c>
      <c r="J11" s="18">
        <f ca="1">IF(LEN(INDIRECT(ADDRESS(ROW()-1, COLUMN())))=1,"",INDIRECT(ADDRESS(27,6))-INDIRECT(ADDRESS(27,7)))</f>
        <v>-2</v>
      </c>
      <c r="K11" s="70"/>
      <c r="L11" s="17">
        <f ca="1">IF(COUNT(F11:J11)=0,"",SUM(F11:J11))</f>
        <v>-21</v>
      </c>
      <c r="M11" s="63"/>
    </row>
    <row r="12" spans="2:13" ht="24" customHeight="1" x14ac:dyDescent="0.25">
      <c r="B12" s="65">
        <v>5</v>
      </c>
      <c r="C12" s="67" t="s">
        <v>35</v>
      </c>
      <c r="D12" s="68"/>
      <c r="E12" s="69"/>
      <c r="F12" s="12" t="str">
        <f ca="1">INDIRECT(ADDRESS(35,6))&amp;":"&amp;INDIRECT(ADDRESS(35,7))</f>
        <v>10:13</v>
      </c>
      <c r="G12" s="7" t="str">
        <f ca="1">INDIRECT(ADDRESS(18,7))&amp;":"&amp;INDIRECT(ADDRESS(18,6))</f>
        <v>8:13</v>
      </c>
      <c r="H12" s="7" t="str">
        <f ca="1">INDIRECT(ADDRESS(22,6))&amp;":"&amp;INDIRECT(ADDRESS(22,7))</f>
        <v>5:13</v>
      </c>
      <c r="I12" s="7" t="str">
        <f ca="1">INDIRECT(ADDRESS(27,7))&amp;":"&amp;INDIRECT(ADDRESS(27,6))</f>
        <v>12:10</v>
      </c>
      <c r="J12" s="13" t="s">
        <v>7</v>
      </c>
      <c r="K12" s="70">
        <f ca="1">IF(COUNT(F13:J13)=0,"",COUNTIF(F13:J13,"&gt;0")+0.5*COUNTIF(F13:J13,0))</f>
        <v>1</v>
      </c>
      <c r="L12" s="17"/>
      <c r="M12" s="63">
        <v>4</v>
      </c>
    </row>
    <row r="13" spans="2:13" ht="24" customHeight="1" thickBot="1" x14ac:dyDescent="0.3">
      <c r="B13" s="71"/>
      <c r="C13" s="72"/>
      <c r="D13" s="73"/>
      <c r="E13" s="74"/>
      <c r="F13" s="20">
        <f ca="1">IF(LEN(INDIRECT(ADDRESS(ROW()-1, COLUMN())))=1,"",INDIRECT(ADDRESS(35,6))-INDIRECT(ADDRESS(35,7)))</f>
        <v>-3</v>
      </c>
      <c r="G13" s="19">
        <f ca="1">IF(LEN(INDIRECT(ADDRESS(ROW()-1, COLUMN())))=1,"",INDIRECT(ADDRESS(18,7))-INDIRECT(ADDRESS(18,6)))</f>
        <v>-5</v>
      </c>
      <c r="H13" s="19">
        <f ca="1">IF(LEN(INDIRECT(ADDRESS(ROW()-1, COLUMN())))=1,"",INDIRECT(ADDRESS(22,6))-INDIRECT(ADDRESS(22,7)))</f>
        <v>-8</v>
      </c>
      <c r="I13" s="19">
        <f ca="1">IF(LEN(INDIRECT(ADDRESS(ROW()-1, COLUMN())))=1,"",INDIRECT(ADDRESS(27,7))-INDIRECT(ADDRESS(27,6)))</f>
        <v>2</v>
      </c>
      <c r="J13" s="16" t="s">
        <v>7</v>
      </c>
      <c r="K13" s="75"/>
      <c r="L13" s="19">
        <f ca="1">IF(COUNT(F13:J13)=0,"",SUM(F13:J13))</f>
        <v>-14</v>
      </c>
      <c r="M13" s="64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2:13" ht="30" customHeight="1" thickBot="1" x14ac:dyDescent="0.3">
      <c r="B17" s="62" t="s">
        <v>4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2:13" ht="30" customHeight="1" thickBot="1" x14ac:dyDescent="0.3">
      <c r="B18" s="5">
        <v>2</v>
      </c>
      <c r="C18" s="59" t="str">
        <f ca="1">IF(ISBLANK(INDIRECT(ADDRESS(B18*2+2,3))),"",INDIRECT(ADDRESS(B18*2+2,3)))</f>
        <v>Орлова</v>
      </c>
      <c r="D18" s="59"/>
      <c r="E18" s="60"/>
      <c r="F18" s="26">
        <v>13</v>
      </c>
      <c r="G18" s="27">
        <v>8</v>
      </c>
      <c r="H18" s="61" t="str">
        <f ca="1">IF(ISBLANK(INDIRECT(ADDRESS(K18*2+2,3))),"",INDIRECT(ADDRESS(K18*2+2,3)))</f>
        <v>Домбровская</v>
      </c>
      <c r="I18" s="59"/>
      <c r="J18" s="59"/>
      <c r="K18" s="5">
        <v>5</v>
      </c>
      <c r="L18" s="34" t="s">
        <v>11</v>
      </c>
      <c r="M18" s="38"/>
    </row>
    <row r="19" spans="2:13" ht="30" customHeight="1" thickBot="1" x14ac:dyDescent="0.3">
      <c r="B19" s="5">
        <v>3</v>
      </c>
      <c r="C19" s="59" t="str">
        <f ca="1">IF(ISBLANK(INDIRECT(ADDRESS(B19*2+2,3))),"",INDIRECT(ADDRESS(B19*2+2,3)))</f>
        <v>Кирдеева</v>
      </c>
      <c r="D19" s="59"/>
      <c r="E19" s="60"/>
      <c r="F19" s="26">
        <v>13</v>
      </c>
      <c r="G19" s="27">
        <v>10</v>
      </c>
      <c r="H19" s="61" t="str">
        <f ca="1">IF(ISBLANK(INDIRECT(ADDRESS(K19*2+2,3))),"",INDIRECT(ADDRESS(K19*2+2,3)))</f>
        <v>Татаринова</v>
      </c>
      <c r="I19" s="59"/>
      <c r="J19" s="59"/>
      <c r="K19" s="5">
        <v>4</v>
      </c>
      <c r="L19" s="34" t="s">
        <v>11</v>
      </c>
      <c r="M19" s="38"/>
    </row>
    <row r="20" spans="2:13" ht="30" customHeight="1" x14ac:dyDescent="0.25">
      <c r="M20" s="5"/>
    </row>
    <row r="21" spans="2:13" ht="30" customHeight="1" thickBot="1" x14ac:dyDescent="0.3">
      <c r="B21" s="62" t="s">
        <v>5</v>
      </c>
      <c r="C21" s="62"/>
      <c r="D21" s="62"/>
      <c r="E21" s="62"/>
      <c r="F21" s="62"/>
      <c r="G21" s="62"/>
      <c r="H21" s="62"/>
      <c r="I21" s="62"/>
      <c r="J21" s="62"/>
      <c r="K21" s="62"/>
      <c r="M21" s="5"/>
    </row>
    <row r="22" spans="2:13" ht="30" customHeight="1" thickBot="1" x14ac:dyDescent="0.3">
      <c r="B22" s="5">
        <v>5</v>
      </c>
      <c r="C22" s="59" t="str">
        <f ca="1">IF(ISBLANK(INDIRECT(ADDRESS(B22*2+2,3))),"",INDIRECT(ADDRESS(B22*2+2,3)))</f>
        <v>Домбровская</v>
      </c>
      <c r="D22" s="59"/>
      <c r="E22" s="60"/>
      <c r="F22" s="26">
        <v>5</v>
      </c>
      <c r="G22" s="27">
        <v>13</v>
      </c>
      <c r="H22" s="61" t="str">
        <f ca="1">IF(ISBLANK(INDIRECT(ADDRESS(K22*2+2,3))),"",INDIRECT(ADDRESS(K22*2+2,3)))</f>
        <v>Кирдеева</v>
      </c>
      <c r="I22" s="59"/>
      <c r="J22" s="59"/>
      <c r="K22" s="5">
        <v>3</v>
      </c>
      <c r="L22" s="34" t="s">
        <v>11</v>
      </c>
      <c r="M22" s="38"/>
    </row>
    <row r="23" spans="2:13" ht="30" customHeight="1" thickBot="1" x14ac:dyDescent="0.3">
      <c r="B23" s="5">
        <v>1</v>
      </c>
      <c r="C23" s="59" t="str">
        <f ca="1">IF(ISBLANK(INDIRECT(ADDRESS(B23*2+2,3))),"",INDIRECT(ADDRESS(B23*2+2,3)))</f>
        <v>Крошилова</v>
      </c>
      <c r="D23" s="59"/>
      <c r="E23" s="60"/>
      <c r="F23" s="26">
        <v>12</v>
      </c>
      <c r="G23" s="27">
        <v>10</v>
      </c>
      <c r="H23" s="61" t="str">
        <f ca="1">IF(ISBLANK(INDIRECT(ADDRESS(K23*2+2,3))),"",INDIRECT(ADDRESS(K23*2+2,3)))</f>
        <v>Орлова</v>
      </c>
      <c r="I23" s="59"/>
      <c r="J23" s="59"/>
      <c r="K23" s="5">
        <v>2</v>
      </c>
      <c r="L23" s="34" t="s">
        <v>11</v>
      </c>
      <c r="M23" s="38"/>
    </row>
    <row r="24" spans="2:13" ht="30" customHeight="1" x14ac:dyDescent="0.25">
      <c r="M24" s="5"/>
    </row>
    <row r="25" spans="2:13" ht="30" customHeight="1" thickBot="1" x14ac:dyDescent="0.3">
      <c r="B25" s="62" t="s">
        <v>6</v>
      </c>
      <c r="C25" s="62"/>
      <c r="D25" s="62"/>
      <c r="E25" s="62"/>
      <c r="F25" s="62"/>
      <c r="G25" s="62"/>
      <c r="H25" s="62"/>
      <c r="I25" s="62"/>
      <c r="J25" s="62"/>
      <c r="K25" s="62"/>
      <c r="M25" s="5"/>
    </row>
    <row r="26" spans="2:13" ht="30" customHeight="1" thickBot="1" x14ac:dyDescent="0.3">
      <c r="B26" s="5">
        <v>3</v>
      </c>
      <c r="C26" s="59" t="str">
        <f ca="1">IF(ISBLANK(INDIRECT(ADDRESS(B26*2+2,3))),"",INDIRECT(ADDRESS(B26*2+2,3)))</f>
        <v>Кирдеева</v>
      </c>
      <c r="D26" s="59"/>
      <c r="E26" s="60"/>
      <c r="F26" s="26">
        <v>8</v>
      </c>
      <c r="G26" s="27">
        <v>13</v>
      </c>
      <c r="H26" s="61" t="str">
        <f ca="1">IF(ISBLANK(INDIRECT(ADDRESS(K26*2+2,3))),"",INDIRECT(ADDRESS(K26*2+2,3)))</f>
        <v>Крошилова</v>
      </c>
      <c r="I26" s="59"/>
      <c r="J26" s="59"/>
      <c r="K26" s="5">
        <v>1</v>
      </c>
      <c r="L26" s="34" t="s">
        <v>11</v>
      </c>
      <c r="M26" s="38"/>
    </row>
    <row r="27" spans="2:13" ht="30" customHeight="1" thickBot="1" x14ac:dyDescent="0.3">
      <c r="B27" s="5">
        <v>4</v>
      </c>
      <c r="C27" s="59" t="str">
        <f ca="1">IF(ISBLANK(INDIRECT(ADDRESS(B27*2+2,3))),"",INDIRECT(ADDRESS(B27*2+2,3)))</f>
        <v>Татаринова</v>
      </c>
      <c r="D27" s="59"/>
      <c r="E27" s="60"/>
      <c r="F27" s="26">
        <v>10</v>
      </c>
      <c r="G27" s="27">
        <v>12</v>
      </c>
      <c r="H27" s="61" t="str">
        <f ca="1">IF(ISBLANK(INDIRECT(ADDRESS(K27*2+2,3))),"",INDIRECT(ADDRESS(K27*2+2,3)))</f>
        <v>Домбровская</v>
      </c>
      <c r="I27" s="59"/>
      <c r="J27" s="59"/>
      <c r="K27" s="5">
        <v>5</v>
      </c>
      <c r="L27" s="34" t="s">
        <v>11</v>
      </c>
      <c r="M27" s="38"/>
    </row>
    <row r="28" spans="2:13" ht="30" customHeight="1" x14ac:dyDescent="0.25">
      <c r="M28" s="5"/>
    </row>
    <row r="29" spans="2:13" ht="30" customHeight="1" thickBot="1" x14ac:dyDescent="0.3">
      <c r="B29" s="62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M29" s="5"/>
    </row>
    <row r="30" spans="2:13" ht="30" customHeight="1" thickBot="1" x14ac:dyDescent="0.3">
      <c r="B30" s="5">
        <v>1</v>
      </c>
      <c r="C30" s="59" t="str">
        <f ca="1">IF(ISBLANK(INDIRECT(ADDRESS(B30*2+2,3))),"",INDIRECT(ADDRESS(B30*2+2,3)))</f>
        <v>Крошилова</v>
      </c>
      <c r="D30" s="59"/>
      <c r="E30" s="60"/>
      <c r="F30" s="26">
        <v>13</v>
      </c>
      <c r="G30" s="27">
        <v>6</v>
      </c>
      <c r="H30" s="61" t="str">
        <f ca="1">IF(ISBLANK(INDIRECT(ADDRESS(K30*2+2,3))),"",INDIRECT(ADDRESS(K30*2+2,3)))</f>
        <v>Татаринова</v>
      </c>
      <c r="I30" s="59"/>
      <c r="J30" s="59"/>
      <c r="K30" s="5">
        <v>4</v>
      </c>
      <c r="L30" s="34" t="s">
        <v>11</v>
      </c>
      <c r="M30" s="38"/>
    </row>
    <row r="31" spans="2:13" ht="30" customHeight="1" thickBot="1" x14ac:dyDescent="0.3">
      <c r="B31" s="5">
        <v>2</v>
      </c>
      <c r="C31" s="59" t="str">
        <f ca="1">IF(ISBLANK(INDIRECT(ADDRESS(B31*2+2,3))),"",INDIRECT(ADDRESS(B31*2+2,3)))</f>
        <v>Орлова</v>
      </c>
      <c r="D31" s="59"/>
      <c r="E31" s="60"/>
      <c r="F31" s="26">
        <v>8</v>
      </c>
      <c r="G31" s="27">
        <v>13</v>
      </c>
      <c r="H31" s="61" t="str">
        <f ca="1">IF(ISBLANK(INDIRECT(ADDRESS(K31*2+2,3))),"",INDIRECT(ADDRESS(K31*2+2,3)))</f>
        <v>Кирдеева</v>
      </c>
      <c r="I31" s="59"/>
      <c r="J31" s="59"/>
      <c r="K31" s="5">
        <v>3</v>
      </c>
      <c r="L31" s="34" t="s">
        <v>11</v>
      </c>
      <c r="M31" s="38"/>
    </row>
    <row r="32" spans="2:13" ht="30" customHeight="1" x14ac:dyDescent="0.25">
      <c r="M32" s="5"/>
    </row>
    <row r="33" spans="2:13" ht="30" customHeight="1" thickBot="1" x14ac:dyDescent="0.3">
      <c r="B33" s="62" t="s">
        <v>9</v>
      </c>
      <c r="C33" s="62"/>
      <c r="D33" s="62"/>
      <c r="E33" s="62"/>
      <c r="F33" s="62"/>
      <c r="G33" s="62"/>
      <c r="H33" s="62"/>
      <c r="I33" s="62"/>
      <c r="J33" s="62"/>
      <c r="K33" s="62"/>
      <c r="M33" s="5"/>
    </row>
    <row r="34" spans="2:13" ht="30" customHeight="1" thickBot="1" x14ac:dyDescent="0.3">
      <c r="B34" s="5">
        <v>4</v>
      </c>
      <c r="C34" s="59" t="str">
        <f ca="1">IF(ISBLANK(INDIRECT(ADDRESS(B34*2+2,3))),"",INDIRECT(ADDRESS(B34*2+2,3)))</f>
        <v>Татаринова</v>
      </c>
      <c r="D34" s="59"/>
      <c r="E34" s="60"/>
      <c r="F34" s="26">
        <v>4</v>
      </c>
      <c r="G34" s="27">
        <v>13</v>
      </c>
      <c r="H34" s="61" t="str">
        <f ca="1">IF(ISBLANK(INDIRECT(ADDRESS(K34*2+2,3))),"",INDIRECT(ADDRESS(K34*2+2,3)))</f>
        <v>Орлова</v>
      </c>
      <c r="I34" s="59"/>
      <c r="J34" s="59"/>
      <c r="K34" s="5">
        <v>2</v>
      </c>
      <c r="L34" s="34" t="s">
        <v>11</v>
      </c>
      <c r="M34" s="38"/>
    </row>
    <row r="35" spans="2:13" ht="30" customHeight="1" thickBot="1" x14ac:dyDescent="0.3">
      <c r="B35" s="5">
        <v>5</v>
      </c>
      <c r="C35" s="59" t="str">
        <f ca="1">IF(ISBLANK(INDIRECT(ADDRESS(B35*2+2,3))),"",INDIRECT(ADDRESS(B35*2+2,3)))</f>
        <v>Домбровская</v>
      </c>
      <c r="D35" s="59"/>
      <c r="E35" s="60"/>
      <c r="F35" s="26">
        <v>10</v>
      </c>
      <c r="G35" s="27">
        <v>13</v>
      </c>
      <c r="H35" s="61" t="str">
        <f ca="1">IF(ISBLANK(INDIRECT(ADDRESS(K35*2+2,3))),"",INDIRECT(ADDRESS(K35*2+2,3)))</f>
        <v>Крошилова</v>
      </c>
      <c r="I35" s="59"/>
      <c r="J35" s="59"/>
      <c r="K35" s="5">
        <v>1</v>
      </c>
      <c r="L35" s="34" t="s">
        <v>11</v>
      </c>
      <c r="M35" s="38"/>
    </row>
  </sheetData>
  <mergeCells count="47"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C12:E13"/>
    <mergeCell ref="K12:K13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76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workbookViewId="0">
      <selection activeCell="O12" sqref="O12"/>
    </sheetView>
  </sheetViews>
  <sheetFormatPr defaultRowHeight="15" x14ac:dyDescent="0.25"/>
  <cols>
    <col min="1" max="1" width="4" style="39" customWidth="1"/>
    <col min="2" max="12" width="10.28515625" customWidth="1"/>
    <col min="13" max="13" width="10.28515625" style="36" customWidth="1"/>
    <col min="14" max="15" width="10.28515625" customWidth="1"/>
  </cols>
  <sheetData>
    <row r="1" spans="2:14" ht="59.25" customHeight="1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M1"/>
    </row>
    <row r="2" spans="2:14" ht="15.75" thickBot="1" x14ac:dyDescent="0.3">
      <c r="M2"/>
    </row>
    <row r="3" spans="2:14" ht="30" customHeight="1" thickBot="1" x14ac:dyDescent="0.3">
      <c r="B3" s="25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80">
        <v>1</v>
      </c>
      <c r="C4" s="81" t="s">
        <v>45</v>
      </c>
      <c r="D4" s="82"/>
      <c r="E4" s="83"/>
      <c r="F4" s="10" t="s">
        <v>7</v>
      </c>
      <c r="G4" s="6" t="str">
        <f ca="1">INDIRECT(ADDRESS(27,6))&amp;":"&amp;INDIRECT(ADDRESS(27,7))</f>
        <v>7:13</v>
      </c>
      <c r="H4" s="6" t="str">
        <f ca="1">INDIRECT(ADDRESS(31,7))&amp;":"&amp;INDIRECT(ADDRESS(31,6))</f>
        <v>4:13</v>
      </c>
      <c r="I4" s="6" t="str">
        <f ca="1">INDIRECT(ADDRESS(36,6))&amp;":"&amp;INDIRECT(ADDRESS(36,7))</f>
        <v>13:5</v>
      </c>
      <c r="J4" s="6" t="str">
        <f ca="1">INDIRECT(ADDRESS(42,7))&amp;":"&amp;INDIRECT(ADDRESS(42,6))</f>
        <v>13:5</v>
      </c>
      <c r="K4" s="21" t="str">
        <f ca="1">INDIRECT(ADDRESS(20,6))&amp;":"&amp;INDIRECT(ADDRESS(20,7))</f>
        <v>13:11</v>
      </c>
      <c r="L4" s="91">
        <f ca="1">IF(COUNT(F5:K5)=0,"",COUNTIF(F5:K5,"&gt;0")+0.5*COUNTIF(F5:K5,0))</f>
        <v>3</v>
      </c>
      <c r="M4" s="24">
        <v>-1</v>
      </c>
      <c r="N4" s="92">
        <v>3</v>
      </c>
    </row>
    <row r="5" spans="2:14" ht="24" customHeight="1" x14ac:dyDescent="0.25">
      <c r="B5" s="66"/>
      <c r="C5" s="67"/>
      <c r="D5" s="68"/>
      <c r="E5" s="69"/>
      <c r="F5" s="14" t="s">
        <v>7</v>
      </c>
      <c r="G5" s="17">
        <f ca="1">IF(LEN(INDIRECT(ADDRESS(ROW()-1, COLUMN())))=1,"",INDIRECT(ADDRESS(27,6))-INDIRECT(ADDRESS(27,7)))</f>
        <v>-6</v>
      </c>
      <c r="H5" s="17">
        <f ca="1">IF(LEN(INDIRECT(ADDRESS(ROW()-1, COLUMN())))=1,"",INDIRECT(ADDRESS(31,7))-INDIRECT(ADDRESS(31,6)))</f>
        <v>-9</v>
      </c>
      <c r="I5" s="17">
        <f ca="1">IF(LEN(INDIRECT(ADDRESS(ROW()-1, COLUMN())))=1,"",INDIRECT(ADDRESS(36,6))-INDIRECT(ADDRESS(36,7)))</f>
        <v>8</v>
      </c>
      <c r="J5" s="17">
        <f ca="1">IF(LEN(INDIRECT(ADDRESS(ROW()-1, COLUMN())))=1,"",INDIRECT(ADDRESS(42,7))-INDIRECT(ADDRESS(42,6)))</f>
        <v>8</v>
      </c>
      <c r="K5" s="18">
        <f ca="1">IF(LEN(INDIRECT(ADDRESS(ROW()-1, COLUMN())))=1,"",INDIRECT(ADDRESS(20,6))-INDIRECT(ADDRESS(20,7)))</f>
        <v>2</v>
      </c>
      <c r="L5" s="86"/>
      <c r="M5" s="17">
        <f ca="1">IF(COUNT(F5:K5)=0,"",SUM(F5:K5))</f>
        <v>3</v>
      </c>
      <c r="N5" s="88"/>
    </row>
    <row r="6" spans="2:14" ht="24" customHeight="1" x14ac:dyDescent="0.25">
      <c r="B6" s="65">
        <v>2</v>
      </c>
      <c r="C6" s="67" t="s">
        <v>39</v>
      </c>
      <c r="D6" s="68"/>
      <c r="E6" s="69"/>
      <c r="F6" s="12" t="str">
        <f ca="1">INDIRECT(ADDRESS(27,7))&amp;":"&amp;INDIRECT(ADDRESS(27,6))</f>
        <v>13:7</v>
      </c>
      <c r="G6" s="8" t="s">
        <v>7</v>
      </c>
      <c r="H6" s="7" t="str">
        <f ca="1">INDIRECT(ADDRESS(37,6))&amp;":"&amp;INDIRECT(ADDRESS(37,7))</f>
        <v>13:8</v>
      </c>
      <c r="I6" s="7" t="str">
        <f ca="1">INDIRECT(ADDRESS(41,7))&amp;":"&amp;INDIRECT(ADDRESS(41,6))</f>
        <v>11:13</v>
      </c>
      <c r="J6" s="7" t="str">
        <f ca="1">INDIRECT(ADDRESS(21,6))&amp;":"&amp;INDIRECT(ADDRESS(21,7))</f>
        <v>13:5</v>
      </c>
      <c r="K6" s="11" t="str">
        <f ca="1">INDIRECT(ADDRESS(30,6))&amp;":"&amp;INDIRECT(ADDRESS(30,7))</f>
        <v>13:0</v>
      </c>
      <c r="L6" s="86">
        <f ca="1">IF(COUNT(F7:K7)=0,"",COUNTIF(F7:K7,"&gt;0")+0.5*COUNTIF(F7:K7,0))</f>
        <v>4</v>
      </c>
      <c r="M6" s="17"/>
      <c r="N6" s="87">
        <v>1</v>
      </c>
    </row>
    <row r="7" spans="2:14" ht="24" customHeight="1" x14ac:dyDescent="0.25">
      <c r="B7" s="66"/>
      <c r="C7" s="67"/>
      <c r="D7" s="68"/>
      <c r="E7" s="69"/>
      <c r="F7" s="23">
        <f ca="1">IF(LEN(INDIRECT(ADDRESS(ROW()-1, COLUMN())))=1,"",INDIRECT(ADDRESS(27,7))-INDIRECT(ADDRESS(27,6)))</f>
        <v>6</v>
      </c>
      <c r="G7" s="15" t="s">
        <v>7</v>
      </c>
      <c r="H7" s="17">
        <f ca="1">IF(LEN(INDIRECT(ADDRESS(ROW()-1, COLUMN())))=1,"",INDIRECT(ADDRESS(37,6))-INDIRECT(ADDRESS(37,7)))</f>
        <v>5</v>
      </c>
      <c r="I7" s="17">
        <f ca="1">IF(LEN(INDIRECT(ADDRESS(ROW()-1, COLUMN())))=1,"",INDIRECT(ADDRESS(41,7))-INDIRECT(ADDRESS(41,6)))</f>
        <v>-2</v>
      </c>
      <c r="J7" s="17">
        <f ca="1">IF(LEN(INDIRECT(ADDRESS(ROW()-1, COLUMN())))=1,"",INDIRECT(ADDRESS(21,6))-INDIRECT(ADDRESS(21,7)))</f>
        <v>8</v>
      </c>
      <c r="K7" s="18">
        <f ca="1">IF(LEN(INDIRECT(ADDRESS(ROW()-1, COLUMN())))=1,"",INDIRECT(ADDRESS(30,6))-INDIRECT(ADDRESS(30,7)))</f>
        <v>13</v>
      </c>
      <c r="L7" s="86"/>
      <c r="M7" s="17">
        <f ca="1">IF(COUNT(F7:K7)=0,"",SUM(F7:K7))</f>
        <v>30</v>
      </c>
      <c r="N7" s="88"/>
    </row>
    <row r="8" spans="2:14" ht="24" customHeight="1" x14ac:dyDescent="0.25">
      <c r="B8" s="65">
        <v>3</v>
      </c>
      <c r="C8" s="67" t="s">
        <v>46</v>
      </c>
      <c r="D8" s="68"/>
      <c r="E8" s="69"/>
      <c r="F8" s="12" t="str">
        <f ca="1">INDIRECT(ADDRESS(31,6))&amp;":"&amp;INDIRECT(ADDRESS(31,7))</f>
        <v>13:4</v>
      </c>
      <c r="G8" s="7" t="str">
        <f ca="1">INDIRECT(ADDRESS(37,7))&amp;":"&amp;INDIRECT(ADDRESS(37,6))</f>
        <v>8:13</v>
      </c>
      <c r="H8" s="8" t="s">
        <v>7</v>
      </c>
      <c r="I8" s="7" t="str">
        <f ca="1">INDIRECT(ADDRESS(22,6))&amp;":"&amp;INDIRECT(ADDRESS(22,7))</f>
        <v>9:10</v>
      </c>
      <c r="J8" s="7" t="str">
        <f ca="1">INDIRECT(ADDRESS(26,7))&amp;":"&amp;INDIRECT(ADDRESS(26,6))</f>
        <v>13:8</v>
      </c>
      <c r="K8" s="11" t="str">
        <f ca="1">INDIRECT(ADDRESS(40,6))&amp;":"&amp;INDIRECT(ADDRESS(40,7))</f>
        <v>13:5</v>
      </c>
      <c r="L8" s="86">
        <f ca="1">IF(COUNT(F9:K9)=0,"",COUNTIF(F9:K9,"&gt;0")+0.5*COUNTIF(F9:K9,0))</f>
        <v>3</v>
      </c>
      <c r="M8" s="17">
        <v>8</v>
      </c>
      <c r="N8" s="87">
        <v>2</v>
      </c>
    </row>
    <row r="9" spans="2:14" ht="24" customHeight="1" x14ac:dyDescent="0.25">
      <c r="B9" s="66"/>
      <c r="C9" s="67"/>
      <c r="D9" s="68"/>
      <c r="E9" s="69"/>
      <c r="F9" s="23">
        <f ca="1">IF(LEN(INDIRECT(ADDRESS(ROW()-1, COLUMN())))=1,"",INDIRECT(ADDRESS(31,6))-INDIRECT(ADDRESS(31,7)))</f>
        <v>9</v>
      </c>
      <c r="G9" s="17">
        <f ca="1">IF(LEN(INDIRECT(ADDRESS(ROW()-1, COLUMN())))=1,"",INDIRECT(ADDRESS(37,7))-INDIRECT(ADDRESS(37,6)))</f>
        <v>-5</v>
      </c>
      <c r="H9" s="15" t="s">
        <v>7</v>
      </c>
      <c r="I9" s="17">
        <f ca="1">IF(LEN(INDIRECT(ADDRESS(ROW()-1, COLUMN())))=1,"",INDIRECT(ADDRESS(22,6))-INDIRECT(ADDRESS(22,7)))</f>
        <v>-1</v>
      </c>
      <c r="J9" s="17">
        <f ca="1">IF(LEN(INDIRECT(ADDRESS(ROW()-1, COLUMN())))=1,"",INDIRECT(ADDRESS(26,7))-INDIRECT(ADDRESS(26,6)))</f>
        <v>5</v>
      </c>
      <c r="K9" s="18">
        <f ca="1">IF(LEN(INDIRECT(ADDRESS(ROW()-1, COLUMN())))=1,"",INDIRECT(ADDRESS(40,6))-INDIRECT(ADDRESS(40,7)))</f>
        <v>8</v>
      </c>
      <c r="L9" s="86"/>
      <c r="M9" s="17">
        <f ca="1">IF(COUNT(F9:K9)=0,"",SUM(F9:K9))</f>
        <v>16</v>
      </c>
      <c r="N9" s="88"/>
    </row>
    <row r="10" spans="2:14" ht="24" customHeight="1" x14ac:dyDescent="0.25">
      <c r="B10" s="65">
        <v>4</v>
      </c>
      <c r="C10" s="67" t="s">
        <v>47</v>
      </c>
      <c r="D10" s="68"/>
      <c r="E10" s="69"/>
      <c r="F10" s="12" t="str">
        <f ca="1">INDIRECT(ADDRESS(36,7))&amp;":"&amp;INDIRECT(ADDRESS(36,6))</f>
        <v>5:13</v>
      </c>
      <c r="G10" s="7" t="str">
        <f ca="1">INDIRECT(ADDRESS(41,6))&amp;":"&amp;INDIRECT(ADDRESS(41,7))</f>
        <v>13:11</v>
      </c>
      <c r="H10" s="7" t="str">
        <f ca="1">INDIRECT(ADDRESS(22,7))&amp;":"&amp;INDIRECT(ADDRESS(22,6))</f>
        <v>10:9</v>
      </c>
      <c r="I10" s="8" t="s">
        <v>7</v>
      </c>
      <c r="J10" s="7" t="str">
        <f ca="1">INDIRECT(ADDRESS(32,6))&amp;":"&amp;INDIRECT(ADDRESS(32,7))</f>
        <v>13:9</v>
      </c>
      <c r="K10" s="11" t="str">
        <f ca="1">INDIRECT(ADDRESS(25,7))&amp;":"&amp;INDIRECT(ADDRESS(25,6))</f>
        <v>7:13</v>
      </c>
      <c r="L10" s="86">
        <f ca="1">IF(COUNT(F11:K11)=0,"",COUNTIF(F11:K11,"&gt;0")+0.5*COUNTIF(F11:K11,0))</f>
        <v>3</v>
      </c>
      <c r="M10" s="17">
        <v>-7</v>
      </c>
      <c r="N10" s="87">
        <v>4</v>
      </c>
    </row>
    <row r="11" spans="2:14" ht="24" customHeight="1" x14ac:dyDescent="0.25">
      <c r="B11" s="66"/>
      <c r="C11" s="67"/>
      <c r="D11" s="68"/>
      <c r="E11" s="69"/>
      <c r="F11" s="23">
        <f ca="1">IF(LEN(INDIRECT(ADDRESS(ROW()-1, COLUMN())))=1,"",INDIRECT(ADDRESS(36,7))-INDIRECT(ADDRESS(36,6)))</f>
        <v>-8</v>
      </c>
      <c r="G11" s="17">
        <f ca="1">IF(LEN(INDIRECT(ADDRESS(ROW()-1, COLUMN())))=1,"",INDIRECT(ADDRESS(41,6))-INDIRECT(ADDRESS(41,7)))</f>
        <v>2</v>
      </c>
      <c r="H11" s="17">
        <f ca="1">IF(LEN(INDIRECT(ADDRESS(ROW()-1, COLUMN())))=1,"",INDIRECT(ADDRESS(22,7))-INDIRECT(ADDRESS(22,6)))</f>
        <v>1</v>
      </c>
      <c r="I11" s="15" t="s">
        <v>7</v>
      </c>
      <c r="J11" s="17">
        <f ca="1">IF(LEN(INDIRECT(ADDRESS(ROW()-1, COLUMN())))=1,"",INDIRECT(ADDRESS(32,6))-INDIRECT(ADDRESS(32,7)))</f>
        <v>4</v>
      </c>
      <c r="K11" s="18">
        <f ca="1">IF(LEN(INDIRECT(ADDRESS(ROW()-1, COLUMN())))=1,"",INDIRECT(ADDRESS(25,7))-INDIRECT(ADDRESS(25,6)))</f>
        <v>-6</v>
      </c>
      <c r="L11" s="86"/>
      <c r="M11" s="17">
        <f ca="1">IF(COUNT(F11:K11)=0,"",SUM(F11:K11))</f>
        <v>-7</v>
      </c>
      <c r="N11" s="88"/>
    </row>
    <row r="12" spans="2:14" ht="24" customHeight="1" x14ac:dyDescent="0.25">
      <c r="B12" s="65">
        <v>5</v>
      </c>
      <c r="C12" s="67" t="s">
        <v>48</v>
      </c>
      <c r="D12" s="68"/>
      <c r="E12" s="69"/>
      <c r="F12" s="12" t="str">
        <f ca="1">INDIRECT(ADDRESS(42,6))&amp;":"&amp;INDIRECT(ADDRESS(42,7))</f>
        <v>5:13</v>
      </c>
      <c r="G12" s="7" t="str">
        <f ca="1">INDIRECT(ADDRESS(21,7))&amp;":"&amp;INDIRECT(ADDRESS(21,6))</f>
        <v>5:13</v>
      </c>
      <c r="H12" s="7" t="str">
        <f ca="1">INDIRECT(ADDRESS(26,6))&amp;":"&amp;INDIRECT(ADDRESS(26,7))</f>
        <v>8:13</v>
      </c>
      <c r="I12" s="7" t="str">
        <f ca="1">INDIRECT(ADDRESS(32,7))&amp;":"&amp;INDIRECT(ADDRESS(32,6))</f>
        <v>9:13</v>
      </c>
      <c r="J12" s="8" t="s">
        <v>7</v>
      </c>
      <c r="K12" s="11" t="str">
        <f ca="1">INDIRECT(ADDRESS(35,7))&amp;":"&amp;INDIRECT(ADDRESS(35,6))</f>
        <v>10:13</v>
      </c>
      <c r="L12" s="86">
        <f ca="1">IF(COUNT(F13:K13)=0,"",COUNTIF(F13:K13,"&gt;0")+0.5*COUNTIF(F13:K13,0))</f>
        <v>0</v>
      </c>
      <c r="M12" s="17"/>
      <c r="N12" s="87">
        <v>6</v>
      </c>
    </row>
    <row r="13" spans="2:14" ht="24" customHeight="1" x14ac:dyDescent="0.25">
      <c r="B13" s="66"/>
      <c r="C13" s="67"/>
      <c r="D13" s="68"/>
      <c r="E13" s="69"/>
      <c r="F13" s="23">
        <f ca="1">IF(LEN(INDIRECT(ADDRESS(ROW()-1, COLUMN())))=1,"",INDIRECT(ADDRESS(42,6))-INDIRECT(ADDRESS(42,7)))</f>
        <v>-8</v>
      </c>
      <c r="G13" s="17">
        <f ca="1">IF(LEN(INDIRECT(ADDRESS(ROW()-1, COLUMN())))=1,"",INDIRECT(ADDRESS(21,7))-INDIRECT(ADDRESS(21,6)))</f>
        <v>-8</v>
      </c>
      <c r="H13" s="17">
        <f ca="1">IF(LEN(INDIRECT(ADDRESS(ROW()-1, COLUMN())))=1,"",INDIRECT(ADDRESS(26,6))-INDIRECT(ADDRESS(26,7)))</f>
        <v>-5</v>
      </c>
      <c r="I13" s="17">
        <f ca="1">IF(LEN(INDIRECT(ADDRESS(ROW()-1, COLUMN())))=1,"",INDIRECT(ADDRESS(32,7))-INDIRECT(ADDRESS(32,6)))</f>
        <v>-4</v>
      </c>
      <c r="J13" s="15" t="s">
        <v>7</v>
      </c>
      <c r="K13" s="18">
        <f ca="1">IF(LEN(INDIRECT(ADDRESS(ROW()-1, COLUMN())))=1,"",INDIRECT(ADDRESS(35,7))-INDIRECT(ADDRESS(35,6)))</f>
        <v>-3</v>
      </c>
      <c r="L13" s="86"/>
      <c r="M13" s="17">
        <f ca="1">IF(COUNT(F13:K13)=0,"",SUM(F13:K13))</f>
        <v>-28</v>
      </c>
      <c r="N13" s="88"/>
    </row>
    <row r="14" spans="2:14" ht="24" customHeight="1" x14ac:dyDescent="0.25">
      <c r="B14" s="65">
        <v>6</v>
      </c>
      <c r="C14" s="67" t="s">
        <v>41</v>
      </c>
      <c r="D14" s="68"/>
      <c r="E14" s="69"/>
      <c r="F14" s="12" t="str">
        <f ca="1">INDIRECT(ADDRESS(20,7))&amp;":"&amp;INDIRECT(ADDRESS(20,6))</f>
        <v>11:13</v>
      </c>
      <c r="G14" s="7" t="str">
        <f ca="1">INDIRECT(ADDRESS(30,7))&amp;":"&amp;INDIRECT(ADDRESS(30,6))</f>
        <v>0:13</v>
      </c>
      <c r="H14" s="7" t="str">
        <f ca="1">INDIRECT(ADDRESS(40,7))&amp;":"&amp;INDIRECT(ADDRESS(40,6))</f>
        <v>5:13</v>
      </c>
      <c r="I14" s="7" t="str">
        <f ca="1">INDIRECT(ADDRESS(25,6))&amp;":"&amp;INDIRECT(ADDRESS(25,7))</f>
        <v>13:7</v>
      </c>
      <c r="J14" s="7" t="str">
        <f ca="1">INDIRECT(ADDRESS(35,6))&amp;":"&amp;INDIRECT(ADDRESS(35,7))</f>
        <v>13:10</v>
      </c>
      <c r="K14" s="13" t="s">
        <v>7</v>
      </c>
      <c r="L14" s="86">
        <f ca="1">IF(COUNT(F15:K15)=0,"",COUNTIF(F15:K15,"&gt;0")+0.5*COUNTIF(F15:K15,0))</f>
        <v>2</v>
      </c>
      <c r="M14" s="17"/>
      <c r="N14" s="87">
        <v>5</v>
      </c>
    </row>
    <row r="15" spans="2:14" ht="24" customHeight="1" thickBot="1" x14ac:dyDescent="0.3">
      <c r="B15" s="71"/>
      <c r="C15" s="72"/>
      <c r="D15" s="73"/>
      <c r="E15" s="74"/>
      <c r="F15" s="20">
        <f ca="1">IF(LEN(INDIRECT(ADDRESS(ROW()-1, COLUMN())))=1,"",INDIRECT(ADDRESS(20,7))-INDIRECT(ADDRESS(20,6)))</f>
        <v>-2</v>
      </c>
      <c r="G15" s="19">
        <f ca="1">IF(LEN(INDIRECT(ADDRESS(ROW()-1, COLUMN())))=1,"",INDIRECT(ADDRESS(30,7))-INDIRECT(ADDRESS(30,6)))</f>
        <v>-13</v>
      </c>
      <c r="H15" s="19">
        <f ca="1">IF(LEN(INDIRECT(ADDRESS(ROW()-1, COLUMN())))=1,"",INDIRECT(ADDRESS(40,7))-INDIRECT(ADDRESS(40,6)))</f>
        <v>-8</v>
      </c>
      <c r="I15" s="19">
        <f ca="1">IF(LEN(INDIRECT(ADDRESS(ROW()-1, COLUMN())))=1,"",INDIRECT(ADDRESS(25,6))-INDIRECT(ADDRESS(25,7)))</f>
        <v>6</v>
      </c>
      <c r="J15" s="19">
        <f ca="1">IF(LEN(INDIRECT(ADDRESS(ROW()-1, COLUMN())))=1,"",INDIRECT(ADDRESS(35,6))-INDIRECT(ADDRESS(35,7)))</f>
        <v>3</v>
      </c>
      <c r="K15" s="16" t="s">
        <v>7</v>
      </c>
      <c r="L15" s="89"/>
      <c r="M15" s="19">
        <f ca="1">IF(COUNT(F15:K15)=0,"",SUM(F15:K15))</f>
        <v>-14</v>
      </c>
      <c r="N15" s="90"/>
    </row>
    <row r="16" spans="2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62" t="s">
        <v>4</v>
      </c>
      <c r="C19" s="62"/>
      <c r="D19" s="62"/>
      <c r="E19" s="62"/>
      <c r="F19" s="62"/>
      <c r="G19" s="62"/>
      <c r="H19" s="62"/>
      <c r="I19" s="62"/>
      <c r="J19" s="62"/>
      <c r="K19" s="62"/>
      <c r="M19"/>
    </row>
    <row r="20" spans="2:13" ht="30" customHeight="1" thickBot="1" x14ac:dyDescent="0.3">
      <c r="B20" s="5">
        <v>1</v>
      </c>
      <c r="C20" s="59" t="str">
        <f ca="1">IF(ISBLANK(INDIRECT(ADDRESS(B20*2+2,3))),"",INDIRECT(ADDRESS(B20*2+2,3)))</f>
        <v>Соколова</v>
      </c>
      <c r="D20" s="59"/>
      <c r="E20" s="60"/>
      <c r="F20" s="26">
        <v>13</v>
      </c>
      <c r="G20" s="27">
        <v>11</v>
      </c>
      <c r="H20" s="61" t="str">
        <f ca="1">IF(ISBLANK(INDIRECT(ADDRESS(K20*2+2,3))),"",INDIRECT(ADDRESS(K20*2+2,3)))</f>
        <v>Елсакова О</v>
      </c>
      <c r="I20" s="59"/>
      <c r="J20" s="59"/>
      <c r="K20" s="5">
        <v>6</v>
      </c>
      <c r="L20" s="34" t="s">
        <v>11</v>
      </c>
      <c r="M20" s="29"/>
    </row>
    <row r="21" spans="2:13" ht="30" customHeight="1" thickBot="1" x14ac:dyDescent="0.3">
      <c r="B21" s="5">
        <v>2</v>
      </c>
      <c r="C21" s="59" t="str">
        <f ca="1">IF(ISBLANK(INDIRECT(ADDRESS(B21*2+2,3))),"",INDIRECT(ADDRESS(B21*2+2,3)))</f>
        <v>Алиева</v>
      </c>
      <c r="D21" s="59"/>
      <c r="E21" s="60"/>
      <c r="F21" s="26">
        <v>13</v>
      </c>
      <c r="G21" s="27">
        <v>5</v>
      </c>
      <c r="H21" s="61" t="str">
        <f ca="1">IF(ISBLANK(INDIRECT(ADDRESS(K21*2+2,3))),"",INDIRECT(ADDRESS(K21*2+2,3)))</f>
        <v>Реброва</v>
      </c>
      <c r="I21" s="59"/>
      <c r="J21" s="59"/>
      <c r="K21" s="5">
        <v>5</v>
      </c>
      <c r="L21" s="34" t="s">
        <v>11</v>
      </c>
      <c r="M21" s="29"/>
    </row>
    <row r="22" spans="2:13" ht="30" customHeight="1" thickBot="1" x14ac:dyDescent="0.3">
      <c r="B22" s="5">
        <v>3</v>
      </c>
      <c r="C22" s="59" t="str">
        <f ca="1">IF(ISBLANK(INDIRECT(ADDRESS(B22*2+2,3))),"",INDIRECT(ADDRESS(B22*2+2,3)))</f>
        <v>Зимина</v>
      </c>
      <c r="D22" s="59"/>
      <c r="E22" s="60"/>
      <c r="F22" s="26">
        <v>9</v>
      </c>
      <c r="G22" s="27">
        <v>10</v>
      </c>
      <c r="H22" s="61" t="str">
        <f ca="1">IF(ISBLANK(INDIRECT(ADDRESS(K22*2+2,3))),"",INDIRECT(ADDRESS(K22*2+2,3)))</f>
        <v>Иванова</v>
      </c>
      <c r="I22" s="59"/>
      <c r="J22" s="59"/>
      <c r="K22" s="5">
        <v>4</v>
      </c>
      <c r="L22" s="34" t="s">
        <v>11</v>
      </c>
      <c r="M22" s="29"/>
    </row>
    <row r="23" spans="2:13" ht="30" customHeight="1" x14ac:dyDescent="0.25"/>
    <row r="24" spans="2:13" ht="30" customHeight="1" thickBot="1" x14ac:dyDescent="0.3">
      <c r="B24" s="62" t="s">
        <v>5</v>
      </c>
      <c r="C24" s="62"/>
      <c r="D24" s="62"/>
      <c r="E24" s="62"/>
      <c r="F24" s="62"/>
      <c r="G24" s="62"/>
      <c r="H24" s="62"/>
      <c r="I24" s="62"/>
      <c r="J24" s="62"/>
      <c r="K24" s="62"/>
    </row>
    <row r="25" spans="2:13" ht="30" customHeight="1" thickBot="1" x14ac:dyDescent="0.3">
      <c r="B25" s="5">
        <v>6</v>
      </c>
      <c r="C25" s="59" t="str">
        <f ca="1">IF(ISBLANK(INDIRECT(ADDRESS(B25*2+2,3))),"",INDIRECT(ADDRESS(B25*2+2,3)))</f>
        <v>Елсакова О</v>
      </c>
      <c r="D25" s="59"/>
      <c r="E25" s="60"/>
      <c r="F25" s="26">
        <v>13</v>
      </c>
      <c r="G25" s="27">
        <v>7</v>
      </c>
      <c r="H25" s="61" t="str">
        <f ca="1">IF(ISBLANK(INDIRECT(ADDRESS(K25*2+2,3))),"",INDIRECT(ADDRESS(K25*2+2,3)))</f>
        <v>Иванова</v>
      </c>
      <c r="I25" s="59"/>
      <c r="J25" s="59"/>
      <c r="K25" s="5">
        <v>4</v>
      </c>
      <c r="L25" s="34" t="s">
        <v>11</v>
      </c>
      <c r="M25" s="29"/>
    </row>
    <row r="26" spans="2:13" ht="30" customHeight="1" thickBot="1" x14ac:dyDescent="0.3">
      <c r="B26" s="5">
        <v>5</v>
      </c>
      <c r="C26" s="59" t="str">
        <f ca="1">IF(ISBLANK(INDIRECT(ADDRESS(B26*2+2,3))),"",INDIRECT(ADDRESS(B26*2+2,3)))</f>
        <v>Реброва</v>
      </c>
      <c r="D26" s="59"/>
      <c r="E26" s="60"/>
      <c r="F26" s="26">
        <v>8</v>
      </c>
      <c r="G26" s="27">
        <v>13</v>
      </c>
      <c r="H26" s="61" t="str">
        <f ca="1">IF(ISBLANK(INDIRECT(ADDRESS(K26*2+2,3))),"",INDIRECT(ADDRESS(K26*2+2,3)))</f>
        <v>Зимина</v>
      </c>
      <c r="I26" s="59"/>
      <c r="J26" s="59"/>
      <c r="K26" s="5">
        <v>3</v>
      </c>
      <c r="L26" s="34" t="s">
        <v>11</v>
      </c>
      <c r="M26" s="29"/>
    </row>
    <row r="27" spans="2:13" ht="30" customHeight="1" thickBot="1" x14ac:dyDescent="0.3">
      <c r="B27" s="5">
        <v>1</v>
      </c>
      <c r="C27" s="59" t="str">
        <f ca="1">IF(ISBLANK(INDIRECT(ADDRESS(B27*2+2,3))),"",INDIRECT(ADDRESS(B27*2+2,3)))</f>
        <v>Соколова</v>
      </c>
      <c r="D27" s="59"/>
      <c r="E27" s="60"/>
      <c r="F27" s="26">
        <v>7</v>
      </c>
      <c r="G27" s="27">
        <v>13</v>
      </c>
      <c r="H27" s="61" t="str">
        <f ca="1">IF(ISBLANK(INDIRECT(ADDRESS(K27*2+2,3))),"",INDIRECT(ADDRESS(K27*2+2,3)))</f>
        <v>Алиева</v>
      </c>
      <c r="I27" s="59"/>
      <c r="J27" s="59"/>
      <c r="K27" s="5">
        <v>2</v>
      </c>
      <c r="L27" s="34" t="s">
        <v>11</v>
      </c>
      <c r="M27" s="29"/>
    </row>
    <row r="28" spans="2:13" ht="30" customHeight="1" x14ac:dyDescent="0.25"/>
    <row r="29" spans="2:13" ht="30" customHeight="1" thickBot="1" x14ac:dyDescent="0.3"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2:13" ht="30" customHeight="1" thickBot="1" x14ac:dyDescent="0.3">
      <c r="B30" s="5">
        <v>2</v>
      </c>
      <c r="C30" s="59" t="str">
        <f ca="1">IF(ISBLANK(INDIRECT(ADDRESS(B30*2+2,3))),"",INDIRECT(ADDRESS(B30*2+2,3)))</f>
        <v>Алиева</v>
      </c>
      <c r="D30" s="59"/>
      <c r="E30" s="60"/>
      <c r="F30" s="26">
        <v>13</v>
      </c>
      <c r="G30" s="27">
        <v>0</v>
      </c>
      <c r="H30" s="61" t="str">
        <f ca="1">IF(ISBLANK(INDIRECT(ADDRESS(K30*2+2,3))),"",INDIRECT(ADDRESS(K30*2+2,3)))</f>
        <v>Елсакова О</v>
      </c>
      <c r="I30" s="59"/>
      <c r="J30" s="59"/>
      <c r="K30" s="5">
        <v>6</v>
      </c>
      <c r="L30" s="34" t="s">
        <v>11</v>
      </c>
      <c r="M30" s="29"/>
    </row>
    <row r="31" spans="2:13" ht="30" customHeight="1" thickBot="1" x14ac:dyDescent="0.3">
      <c r="B31" s="5">
        <v>3</v>
      </c>
      <c r="C31" s="59" t="str">
        <f ca="1">IF(ISBLANK(INDIRECT(ADDRESS(B31*2+2,3))),"",INDIRECT(ADDRESS(B31*2+2,3)))</f>
        <v>Зимина</v>
      </c>
      <c r="D31" s="59"/>
      <c r="E31" s="60"/>
      <c r="F31" s="26">
        <v>13</v>
      </c>
      <c r="G31" s="27">
        <v>4</v>
      </c>
      <c r="H31" s="61" t="str">
        <f ca="1">IF(ISBLANK(INDIRECT(ADDRESS(K31*2+2,3))),"",INDIRECT(ADDRESS(K31*2+2,3)))</f>
        <v>Соколова</v>
      </c>
      <c r="I31" s="59"/>
      <c r="J31" s="59"/>
      <c r="K31" s="5">
        <v>1</v>
      </c>
      <c r="L31" s="34" t="s">
        <v>11</v>
      </c>
      <c r="M31" s="29"/>
    </row>
    <row r="32" spans="2:13" ht="30" customHeight="1" thickBot="1" x14ac:dyDescent="0.3">
      <c r="B32" s="5">
        <v>4</v>
      </c>
      <c r="C32" s="59" t="str">
        <f ca="1">IF(ISBLANK(INDIRECT(ADDRESS(B32*2+2,3))),"",INDIRECT(ADDRESS(B32*2+2,3)))</f>
        <v>Иванова</v>
      </c>
      <c r="D32" s="59"/>
      <c r="E32" s="60"/>
      <c r="F32" s="26">
        <v>13</v>
      </c>
      <c r="G32" s="27">
        <v>9</v>
      </c>
      <c r="H32" s="61" t="str">
        <f ca="1">IF(ISBLANK(INDIRECT(ADDRESS(K32*2+2,3))),"",INDIRECT(ADDRESS(K32*2+2,3)))</f>
        <v>Реброва</v>
      </c>
      <c r="I32" s="59"/>
      <c r="J32" s="59"/>
      <c r="K32" s="5">
        <v>5</v>
      </c>
      <c r="L32" s="34" t="s">
        <v>11</v>
      </c>
      <c r="M32" s="29"/>
    </row>
    <row r="33" spans="2:13" ht="30" customHeight="1" x14ac:dyDescent="0.25"/>
    <row r="34" spans="2:13" ht="30" customHeight="1" thickBot="1" x14ac:dyDescent="0.3">
      <c r="B34" s="62" t="s">
        <v>8</v>
      </c>
      <c r="C34" s="62"/>
      <c r="D34" s="62"/>
      <c r="E34" s="62"/>
      <c r="F34" s="62"/>
      <c r="G34" s="62"/>
      <c r="H34" s="62"/>
      <c r="I34" s="62"/>
      <c r="J34" s="62"/>
      <c r="K34" s="62"/>
    </row>
    <row r="35" spans="2:13" ht="30" customHeight="1" thickBot="1" x14ac:dyDescent="0.3">
      <c r="B35" s="5">
        <v>6</v>
      </c>
      <c r="C35" s="59" t="str">
        <f ca="1">IF(ISBLANK(INDIRECT(ADDRESS(B35*2+2,3))),"",INDIRECT(ADDRESS(B35*2+2,3)))</f>
        <v>Елсакова О</v>
      </c>
      <c r="D35" s="59"/>
      <c r="E35" s="60"/>
      <c r="F35" s="26">
        <v>13</v>
      </c>
      <c r="G35" s="27">
        <v>10</v>
      </c>
      <c r="H35" s="61" t="str">
        <f ca="1">IF(ISBLANK(INDIRECT(ADDRESS(K35*2+2,3))),"",INDIRECT(ADDRESS(K35*2+2,3)))</f>
        <v>Реброва</v>
      </c>
      <c r="I35" s="59"/>
      <c r="J35" s="59"/>
      <c r="K35" s="5">
        <v>5</v>
      </c>
      <c r="L35" s="34" t="s">
        <v>11</v>
      </c>
      <c r="M35" s="29"/>
    </row>
    <row r="36" spans="2:13" ht="30" customHeight="1" thickBot="1" x14ac:dyDescent="0.3">
      <c r="B36" s="5">
        <v>1</v>
      </c>
      <c r="C36" s="59" t="str">
        <f ca="1">IF(ISBLANK(INDIRECT(ADDRESS(B36*2+2,3))),"",INDIRECT(ADDRESS(B36*2+2,3)))</f>
        <v>Соколова</v>
      </c>
      <c r="D36" s="59"/>
      <c r="E36" s="60"/>
      <c r="F36" s="26">
        <v>13</v>
      </c>
      <c r="G36" s="27">
        <v>5</v>
      </c>
      <c r="H36" s="61" t="str">
        <f ca="1">IF(ISBLANK(INDIRECT(ADDRESS(K36*2+2,3))),"",INDIRECT(ADDRESS(K36*2+2,3)))</f>
        <v>Иванова</v>
      </c>
      <c r="I36" s="59"/>
      <c r="J36" s="59"/>
      <c r="K36" s="5">
        <v>4</v>
      </c>
      <c r="L36" s="34" t="s">
        <v>11</v>
      </c>
      <c r="M36" s="29"/>
    </row>
    <row r="37" spans="2:13" ht="30" customHeight="1" thickBot="1" x14ac:dyDescent="0.3">
      <c r="B37" s="5">
        <v>2</v>
      </c>
      <c r="C37" s="59" t="str">
        <f ca="1">IF(ISBLANK(INDIRECT(ADDRESS(B37*2+2,3))),"",INDIRECT(ADDRESS(B37*2+2,3)))</f>
        <v>Алиева</v>
      </c>
      <c r="D37" s="59"/>
      <c r="E37" s="60"/>
      <c r="F37" s="26">
        <v>13</v>
      </c>
      <c r="G37" s="27">
        <v>8</v>
      </c>
      <c r="H37" s="61" t="str">
        <f ca="1">IF(ISBLANK(INDIRECT(ADDRESS(K37*2+2,3))),"",INDIRECT(ADDRESS(K37*2+2,3)))</f>
        <v>Зимина</v>
      </c>
      <c r="I37" s="59"/>
      <c r="J37" s="59"/>
      <c r="K37" s="5">
        <v>3</v>
      </c>
      <c r="L37" s="34" t="s">
        <v>11</v>
      </c>
      <c r="M37" s="29"/>
    </row>
    <row r="38" spans="2:13" ht="30" customHeight="1" x14ac:dyDescent="0.25"/>
    <row r="39" spans="2:13" ht="30" customHeight="1" thickBot="1" x14ac:dyDescent="0.3">
      <c r="B39" s="62" t="s">
        <v>9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2:13" ht="30" customHeight="1" thickBot="1" x14ac:dyDescent="0.3">
      <c r="B40" s="5">
        <v>3</v>
      </c>
      <c r="C40" s="59" t="str">
        <f ca="1">IF(ISBLANK(INDIRECT(ADDRESS(B40*2+2,3))),"",INDIRECT(ADDRESS(B40*2+2,3)))</f>
        <v>Зимина</v>
      </c>
      <c r="D40" s="59"/>
      <c r="E40" s="60"/>
      <c r="F40" s="26">
        <v>13</v>
      </c>
      <c r="G40" s="27">
        <v>5</v>
      </c>
      <c r="H40" s="61" t="str">
        <f ca="1">IF(ISBLANK(INDIRECT(ADDRESS(K40*2+2,3))),"",INDIRECT(ADDRESS(K40*2+2,3)))</f>
        <v>Елсакова О</v>
      </c>
      <c r="I40" s="59"/>
      <c r="J40" s="59"/>
      <c r="K40" s="5">
        <v>6</v>
      </c>
      <c r="L40" s="34" t="s">
        <v>11</v>
      </c>
      <c r="M40" s="29"/>
    </row>
    <row r="41" spans="2:13" ht="30" customHeight="1" thickBot="1" x14ac:dyDescent="0.3">
      <c r="B41" s="5">
        <v>4</v>
      </c>
      <c r="C41" s="59" t="str">
        <f ca="1">IF(ISBLANK(INDIRECT(ADDRESS(B41*2+2,3))),"",INDIRECT(ADDRESS(B41*2+2,3)))</f>
        <v>Иванова</v>
      </c>
      <c r="D41" s="59"/>
      <c r="E41" s="60"/>
      <c r="F41" s="26">
        <v>13</v>
      </c>
      <c r="G41" s="27">
        <v>11</v>
      </c>
      <c r="H41" s="61" t="str">
        <f ca="1">IF(ISBLANK(INDIRECT(ADDRESS(K41*2+2,3))),"",INDIRECT(ADDRESS(K41*2+2,3)))</f>
        <v>Алиева</v>
      </c>
      <c r="I41" s="59"/>
      <c r="J41" s="59"/>
      <c r="K41" s="5">
        <v>2</v>
      </c>
      <c r="L41" s="34" t="s">
        <v>11</v>
      </c>
      <c r="M41" s="29"/>
    </row>
    <row r="42" spans="2:13" ht="30" customHeight="1" thickBot="1" x14ac:dyDescent="0.3">
      <c r="B42" s="5">
        <v>5</v>
      </c>
      <c r="C42" s="59" t="str">
        <f ca="1">IF(ISBLANK(INDIRECT(ADDRESS(B42*2+2,3))),"",INDIRECT(ADDRESS(B42*2+2,3)))</f>
        <v>Реброва</v>
      </c>
      <c r="D42" s="59"/>
      <c r="E42" s="60"/>
      <c r="F42" s="26">
        <v>5</v>
      </c>
      <c r="G42" s="27">
        <v>13</v>
      </c>
      <c r="H42" s="61" t="str">
        <f ca="1">IF(ISBLANK(INDIRECT(ADDRESS(K42*2+2,3))),"",INDIRECT(ADDRESS(K42*2+2,3)))</f>
        <v>Соколова</v>
      </c>
      <c r="I42" s="59"/>
      <c r="J42" s="59"/>
      <c r="K42" s="5">
        <v>1</v>
      </c>
      <c r="L42" s="34" t="s">
        <v>11</v>
      </c>
      <c r="M42" s="29"/>
    </row>
  </sheetData>
  <mergeCells count="61"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  <mergeCell ref="B8:B9"/>
    <mergeCell ref="C8:E9"/>
    <mergeCell ref="L8:L9"/>
    <mergeCell ref="N8:N9"/>
    <mergeCell ref="B10:B11"/>
    <mergeCell ref="C10:E11"/>
    <mergeCell ref="L10:L11"/>
    <mergeCell ref="N10:N11"/>
    <mergeCell ref="N12:N13"/>
    <mergeCell ref="B14:B15"/>
    <mergeCell ref="C14:E15"/>
    <mergeCell ref="L14:L15"/>
    <mergeCell ref="N14:N15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6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P13" sqref="P13"/>
    </sheetView>
  </sheetViews>
  <sheetFormatPr defaultRowHeight="15" x14ac:dyDescent="0.25"/>
  <cols>
    <col min="1" max="1" width="4" style="41" customWidth="1"/>
    <col min="2" max="12" width="10.28515625" customWidth="1"/>
    <col min="13" max="13" width="10.28515625" style="36" customWidth="1"/>
    <col min="14" max="15" width="10.28515625" customWidth="1"/>
  </cols>
  <sheetData>
    <row r="1" spans="2:14" ht="59.25" customHeight="1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M1"/>
    </row>
    <row r="2" spans="2:14" ht="15.75" thickBot="1" x14ac:dyDescent="0.3">
      <c r="M2"/>
    </row>
    <row r="3" spans="2:14" ht="30" customHeight="1" thickBot="1" x14ac:dyDescent="0.3">
      <c r="B3" s="40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80">
        <v>1</v>
      </c>
      <c r="C4" s="81" t="s">
        <v>52</v>
      </c>
      <c r="D4" s="82"/>
      <c r="E4" s="83"/>
      <c r="F4" s="10" t="s">
        <v>7</v>
      </c>
      <c r="G4" s="6" t="str">
        <f ca="1">INDIRECT(ADDRESS(27,6))&amp;":"&amp;INDIRECT(ADDRESS(27,7))</f>
        <v>13:1</v>
      </c>
      <c r="H4" s="6" t="str">
        <f ca="1">INDIRECT(ADDRESS(31,7))&amp;":"&amp;INDIRECT(ADDRESS(31,6))</f>
        <v>13:3</v>
      </c>
      <c r="I4" s="6" t="str">
        <f ca="1">INDIRECT(ADDRESS(36,6))&amp;":"&amp;INDIRECT(ADDRESS(36,7))</f>
        <v>13:5</v>
      </c>
      <c r="J4" s="6" t="str">
        <f ca="1">INDIRECT(ADDRESS(42,7))&amp;":"&amp;INDIRECT(ADDRESS(42,6))</f>
        <v>13:6</v>
      </c>
      <c r="K4" s="21" t="str">
        <f ca="1">INDIRECT(ADDRESS(20,6))&amp;":"&amp;INDIRECT(ADDRESS(20,7))</f>
        <v>10:8</v>
      </c>
      <c r="L4" s="91">
        <f ca="1">IF(COUNT(F5:K5)=0,"",COUNTIF(F5:K5,"&gt;0")+0.5*COUNTIF(F5:K5,0))</f>
        <v>5</v>
      </c>
      <c r="M4" s="24"/>
      <c r="N4" s="92">
        <v>1</v>
      </c>
    </row>
    <row r="5" spans="2:14" ht="24" customHeight="1" x14ac:dyDescent="0.25">
      <c r="B5" s="66"/>
      <c r="C5" s="67"/>
      <c r="D5" s="68"/>
      <c r="E5" s="69"/>
      <c r="F5" s="14" t="s">
        <v>7</v>
      </c>
      <c r="G5" s="17">
        <f ca="1">IF(LEN(INDIRECT(ADDRESS(ROW()-1, COLUMN())))=1,"",INDIRECT(ADDRESS(27,6))-INDIRECT(ADDRESS(27,7)))</f>
        <v>12</v>
      </c>
      <c r="H5" s="17">
        <f ca="1">IF(LEN(INDIRECT(ADDRESS(ROW()-1, COLUMN())))=1,"",INDIRECT(ADDRESS(31,7))-INDIRECT(ADDRESS(31,6)))</f>
        <v>10</v>
      </c>
      <c r="I5" s="17">
        <f ca="1">IF(LEN(INDIRECT(ADDRESS(ROW()-1, COLUMN())))=1,"",INDIRECT(ADDRESS(36,6))-INDIRECT(ADDRESS(36,7)))</f>
        <v>8</v>
      </c>
      <c r="J5" s="17">
        <f ca="1">IF(LEN(INDIRECT(ADDRESS(ROW()-1, COLUMN())))=1,"",INDIRECT(ADDRESS(42,7))-INDIRECT(ADDRESS(42,6)))</f>
        <v>7</v>
      </c>
      <c r="K5" s="18">
        <f ca="1">IF(LEN(INDIRECT(ADDRESS(ROW()-1, COLUMN())))=1,"",INDIRECT(ADDRESS(20,6))-INDIRECT(ADDRESS(20,7)))</f>
        <v>2</v>
      </c>
      <c r="L5" s="86"/>
      <c r="M5" s="17">
        <f ca="1">IF(COUNT(F5:K5)=0,"",SUM(F5:K5))</f>
        <v>39</v>
      </c>
      <c r="N5" s="88"/>
    </row>
    <row r="6" spans="2:14" ht="24" customHeight="1" x14ac:dyDescent="0.25">
      <c r="B6" s="65">
        <v>2</v>
      </c>
      <c r="C6" s="67" t="s">
        <v>53</v>
      </c>
      <c r="D6" s="68"/>
      <c r="E6" s="69"/>
      <c r="F6" s="12" t="str">
        <f ca="1">INDIRECT(ADDRESS(27,7))&amp;":"&amp;INDIRECT(ADDRESS(27,6))</f>
        <v>1:13</v>
      </c>
      <c r="G6" s="8" t="s">
        <v>7</v>
      </c>
      <c r="H6" s="7" t="str">
        <f ca="1">INDIRECT(ADDRESS(37,6))&amp;":"&amp;INDIRECT(ADDRESS(37,7))</f>
        <v>9:12</v>
      </c>
      <c r="I6" s="7" t="str">
        <f ca="1">INDIRECT(ADDRESS(41,7))&amp;":"&amp;INDIRECT(ADDRESS(41,6))</f>
        <v>13:10</v>
      </c>
      <c r="J6" s="7" t="str">
        <f ca="1">INDIRECT(ADDRESS(21,6))&amp;":"&amp;INDIRECT(ADDRESS(21,7))</f>
        <v>7:13</v>
      </c>
      <c r="K6" s="11" t="str">
        <f ca="1">INDIRECT(ADDRESS(30,6))&amp;":"&amp;INDIRECT(ADDRESS(30,7))</f>
        <v>5:13</v>
      </c>
      <c r="L6" s="86">
        <f ca="1">IF(COUNT(F7:K7)=0,"",COUNTIF(F7:K7,"&gt;0")+0.5*COUNTIF(F7:K7,0))</f>
        <v>1</v>
      </c>
      <c r="M6" s="17"/>
      <c r="N6" s="87">
        <v>5</v>
      </c>
    </row>
    <row r="7" spans="2:14" ht="24" customHeight="1" x14ac:dyDescent="0.25">
      <c r="B7" s="66"/>
      <c r="C7" s="67"/>
      <c r="D7" s="68"/>
      <c r="E7" s="69"/>
      <c r="F7" s="23">
        <f ca="1">IF(LEN(INDIRECT(ADDRESS(ROW()-1, COLUMN())))=1,"",INDIRECT(ADDRESS(27,7))-INDIRECT(ADDRESS(27,6)))</f>
        <v>-12</v>
      </c>
      <c r="G7" s="15" t="s">
        <v>7</v>
      </c>
      <c r="H7" s="17">
        <f ca="1">IF(LEN(INDIRECT(ADDRESS(ROW()-1, COLUMN())))=1,"",INDIRECT(ADDRESS(37,6))-INDIRECT(ADDRESS(37,7)))</f>
        <v>-3</v>
      </c>
      <c r="I7" s="17">
        <f ca="1">IF(LEN(INDIRECT(ADDRESS(ROW()-1, COLUMN())))=1,"",INDIRECT(ADDRESS(41,7))-INDIRECT(ADDRESS(41,6)))</f>
        <v>3</v>
      </c>
      <c r="J7" s="17">
        <f ca="1">IF(LEN(INDIRECT(ADDRESS(ROW()-1, COLUMN())))=1,"",INDIRECT(ADDRESS(21,6))-INDIRECT(ADDRESS(21,7)))</f>
        <v>-6</v>
      </c>
      <c r="K7" s="18">
        <f ca="1">IF(LEN(INDIRECT(ADDRESS(ROW()-1, COLUMN())))=1,"",INDIRECT(ADDRESS(30,6))-INDIRECT(ADDRESS(30,7)))</f>
        <v>-8</v>
      </c>
      <c r="L7" s="86"/>
      <c r="M7" s="17">
        <f ca="1">IF(COUNT(F7:K7)=0,"",SUM(F7:K7))</f>
        <v>-26</v>
      </c>
      <c r="N7" s="88"/>
    </row>
    <row r="8" spans="2:14" ht="24" customHeight="1" x14ac:dyDescent="0.25">
      <c r="B8" s="65">
        <v>3</v>
      </c>
      <c r="C8" s="67" t="s">
        <v>54</v>
      </c>
      <c r="D8" s="68"/>
      <c r="E8" s="69"/>
      <c r="F8" s="12" t="str">
        <f ca="1">INDIRECT(ADDRESS(31,6))&amp;":"&amp;INDIRECT(ADDRESS(31,7))</f>
        <v>3:13</v>
      </c>
      <c r="G8" s="7" t="str">
        <f ca="1">INDIRECT(ADDRESS(37,7))&amp;":"&amp;INDIRECT(ADDRESS(37,6))</f>
        <v>12:9</v>
      </c>
      <c r="H8" s="8" t="s">
        <v>7</v>
      </c>
      <c r="I8" s="7" t="str">
        <f ca="1">INDIRECT(ADDRESS(22,6))&amp;":"&amp;INDIRECT(ADDRESS(22,7))</f>
        <v>11:10</v>
      </c>
      <c r="J8" s="7" t="str">
        <f ca="1">INDIRECT(ADDRESS(26,7))&amp;":"&amp;INDIRECT(ADDRESS(26,6))</f>
        <v>13:0</v>
      </c>
      <c r="K8" s="11" t="str">
        <f ca="1">INDIRECT(ADDRESS(40,6))&amp;":"&amp;INDIRECT(ADDRESS(40,7))</f>
        <v>5:13</v>
      </c>
      <c r="L8" s="86">
        <f ca="1">IF(COUNT(F9:K9)=0,"",COUNTIF(F9:K9,"&gt;0")+0.5*COUNTIF(F9:K9,0))</f>
        <v>3</v>
      </c>
      <c r="M8" s="17"/>
      <c r="N8" s="87">
        <v>2</v>
      </c>
    </row>
    <row r="9" spans="2:14" ht="24" customHeight="1" x14ac:dyDescent="0.25">
      <c r="B9" s="66"/>
      <c r="C9" s="67"/>
      <c r="D9" s="68"/>
      <c r="E9" s="69"/>
      <c r="F9" s="23">
        <f ca="1">IF(LEN(INDIRECT(ADDRESS(ROW()-1, COLUMN())))=1,"",INDIRECT(ADDRESS(31,6))-INDIRECT(ADDRESS(31,7)))</f>
        <v>-10</v>
      </c>
      <c r="G9" s="17">
        <f ca="1">IF(LEN(INDIRECT(ADDRESS(ROW()-1, COLUMN())))=1,"",INDIRECT(ADDRESS(37,7))-INDIRECT(ADDRESS(37,6)))</f>
        <v>3</v>
      </c>
      <c r="H9" s="15" t="s">
        <v>7</v>
      </c>
      <c r="I9" s="17">
        <f ca="1">IF(LEN(INDIRECT(ADDRESS(ROW()-1, COLUMN())))=1,"",INDIRECT(ADDRESS(22,6))-INDIRECT(ADDRESS(22,7)))</f>
        <v>1</v>
      </c>
      <c r="J9" s="17">
        <f ca="1">IF(LEN(INDIRECT(ADDRESS(ROW()-1, COLUMN())))=1,"",INDIRECT(ADDRESS(26,7))-INDIRECT(ADDRESS(26,6)))</f>
        <v>13</v>
      </c>
      <c r="K9" s="18">
        <f ca="1">IF(LEN(INDIRECT(ADDRESS(ROW()-1, COLUMN())))=1,"",INDIRECT(ADDRESS(40,6))-INDIRECT(ADDRESS(40,7)))</f>
        <v>-8</v>
      </c>
      <c r="L9" s="86"/>
      <c r="M9" s="17">
        <f ca="1">IF(COUNT(F9:K9)=0,"",SUM(F9:K9))</f>
        <v>-1</v>
      </c>
      <c r="N9" s="88"/>
    </row>
    <row r="10" spans="2:14" ht="24" customHeight="1" x14ac:dyDescent="0.25">
      <c r="B10" s="65">
        <v>4</v>
      </c>
      <c r="C10" s="67" t="s">
        <v>31</v>
      </c>
      <c r="D10" s="68"/>
      <c r="E10" s="69"/>
      <c r="F10" s="12" t="str">
        <f ca="1">INDIRECT(ADDRESS(36,7))&amp;":"&amp;INDIRECT(ADDRESS(36,6))</f>
        <v>5:13</v>
      </c>
      <c r="G10" s="7" t="str">
        <f ca="1">INDIRECT(ADDRESS(41,6))&amp;":"&amp;INDIRECT(ADDRESS(41,7))</f>
        <v>10:13</v>
      </c>
      <c r="H10" s="7" t="str">
        <f ca="1">INDIRECT(ADDRESS(22,7))&amp;":"&amp;INDIRECT(ADDRESS(22,6))</f>
        <v>10:11</v>
      </c>
      <c r="I10" s="8" t="s">
        <v>7</v>
      </c>
      <c r="J10" s="7" t="str">
        <f ca="1">INDIRECT(ADDRESS(32,6))&amp;":"&amp;INDIRECT(ADDRESS(32,7))</f>
        <v>10:13</v>
      </c>
      <c r="K10" s="11" t="str">
        <f ca="1">INDIRECT(ADDRESS(25,7))&amp;":"&amp;INDIRECT(ADDRESS(25,6))</f>
        <v>13:11</v>
      </c>
      <c r="L10" s="86">
        <f ca="1">IF(COUNT(F11:K11)=0,"",COUNTIF(F11:K11,"&gt;0")+0.5*COUNTIF(F11:K11,0))</f>
        <v>1</v>
      </c>
      <c r="M10" s="17"/>
      <c r="N10" s="87">
        <v>6</v>
      </c>
    </row>
    <row r="11" spans="2:14" ht="24" customHeight="1" x14ac:dyDescent="0.25">
      <c r="B11" s="66"/>
      <c r="C11" s="67"/>
      <c r="D11" s="68"/>
      <c r="E11" s="69"/>
      <c r="F11" s="23">
        <f ca="1">IF(LEN(INDIRECT(ADDRESS(ROW()-1, COLUMN())))=1,"",INDIRECT(ADDRESS(36,7))-INDIRECT(ADDRESS(36,6)))</f>
        <v>-8</v>
      </c>
      <c r="G11" s="17">
        <f ca="1">IF(LEN(INDIRECT(ADDRESS(ROW()-1, COLUMN())))=1,"",INDIRECT(ADDRESS(41,6))-INDIRECT(ADDRESS(41,7)))</f>
        <v>-3</v>
      </c>
      <c r="H11" s="17">
        <f ca="1">IF(LEN(INDIRECT(ADDRESS(ROW()-1, COLUMN())))=1,"",INDIRECT(ADDRESS(22,7))-INDIRECT(ADDRESS(22,6)))</f>
        <v>-1</v>
      </c>
      <c r="I11" s="15" t="s">
        <v>7</v>
      </c>
      <c r="J11" s="17">
        <f ca="1">IF(LEN(INDIRECT(ADDRESS(ROW()-1, COLUMN())))=1,"",INDIRECT(ADDRESS(32,6))-INDIRECT(ADDRESS(32,7)))</f>
        <v>-3</v>
      </c>
      <c r="K11" s="18">
        <f ca="1">IF(LEN(INDIRECT(ADDRESS(ROW()-1, COLUMN())))=1,"",INDIRECT(ADDRESS(25,7))-INDIRECT(ADDRESS(25,6)))</f>
        <v>2</v>
      </c>
      <c r="L11" s="86"/>
      <c r="M11" s="17">
        <f ca="1">IF(COUNT(F11:K11)=0,"",SUM(F11:K11))</f>
        <v>-13</v>
      </c>
      <c r="N11" s="88"/>
    </row>
    <row r="12" spans="2:14" ht="24" customHeight="1" x14ac:dyDescent="0.25">
      <c r="B12" s="65">
        <v>5</v>
      </c>
      <c r="C12" s="67" t="s">
        <v>34</v>
      </c>
      <c r="D12" s="68"/>
      <c r="E12" s="69"/>
      <c r="F12" s="12" t="str">
        <f ca="1">INDIRECT(ADDRESS(42,6))&amp;":"&amp;INDIRECT(ADDRESS(42,7))</f>
        <v>6:13</v>
      </c>
      <c r="G12" s="7" t="str">
        <f ca="1">INDIRECT(ADDRESS(21,7))&amp;":"&amp;INDIRECT(ADDRESS(21,6))</f>
        <v>13:7</v>
      </c>
      <c r="H12" s="7" t="str">
        <f ca="1">INDIRECT(ADDRESS(26,6))&amp;":"&amp;INDIRECT(ADDRESS(26,7))</f>
        <v>0:13</v>
      </c>
      <c r="I12" s="7" t="str">
        <f ca="1">INDIRECT(ADDRESS(32,7))&amp;":"&amp;INDIRECT(ADDRESS(32,6))</f>
        <v>13:10</v>
      </c>
      <c r="J12" s="8" t="s">
        <v>7</v>
      </c>
      <c r="K12" s="11" t="str">
        <f ca="1">INDIRECT(ADDRESS(35,7))&amp;":"&amp;INDIRECT(ADDRESS(35,6))</f>
        <v>13:8</v>
      </c>
      <c r="L12" s="86">
        <f ca="1">IF(COUNT(F13:K13)=0,"",COUNTIF(F13:K13,"&gt;0")+0.5*COUNTIF(F13:K13,0))</f>
        <v>3</v>
      </c>
      <c r="M12" s="17"/>
      <c r="N12" s="87">
        <v>3</v>
      </c>
    </row>
    <row r="13" spans="2:14" ht="24" customHeight="1" x14ac:dyDescent="0.25">
      <c r="B13" s="66"/>
      <c r="C13" s="67"/>
      <c r="D13" s="68"/>
      <c r="E13" s="69"/>
      <c r="F13" s="23">
        <f ca="1">IF(LEN(INDIRECT(ADDRESS(ROW()-1, COLUMN())))=1,"",INDIRECT(ADDRESS(42,6))-INDIRECT(ADDRESS(42,7)))</f>
        <v>-7</v>
      </c>
      <c r="G13" s="17">
        <f ca="1">IF(LEN(INDIRECT(ADDRESS(ROW()-1, COLUMN())))=1,"",INDIRECT(ADDRESS(21,7))-INDIRECT(ADDRESS(21,6)))</f>
        <v>6</v>
      </c>
      <c r="H13" s="17">
        <f ca="1">IF(LEN(INDIRECT(ADDRESS(ROW()-1, COLUMN())))=1,"",INDIRECT(ADDRESS(26,6))-INDIRECT(ADDRESS(26,7)))</f>
        <v>-13</v>
      </c>
      <c r="I13" s="17">
        <f ca="1">IF(LEN(INDIRECT(ADDRESS(ROW()-1, COLUMN())))=1,"",INDIRECT(ADDRESS(32,7))-INDIRECT(ADDRESS(32,6)))</f>
        <v>3</v>
      </c>
      <c r="J13" s="15" t="s">
        <v>7</v>
      </c>
      <c r="K13" s="18">
        <f ca="1">IF(LEN(INDIRECT(ADDRESS(ROW()-1, COLUMN())))=1,"",INDIRECT(ADDRESS(35,7))-INDIRECT(ADDRESS(35,6)))</f>
        <v>5</v>
      </c>
      <c r="L13" s="86"/>
      <c r="M13" s="17">
        <f ca="1">IF(COUNT(F13:K13)=0,"",SUM(F13:K13))</f>
        <v>-6</v>
      </c>
      <c r="N13" s="88"/>
    </row>
    <row r="14" spans="2:14" ht="24" customHeight="1" x14ac:dyDescent="0.25">
      <c r="B14" s="65">
        <v>6</v>
      </c>
      <c r="C14" s="67" t="s">
        <v>55</v>
      </c>
      <c r="D14" s="68"/>
      <c r="E14" s="69"/>
      <c r="F14" s="12" t="str">
        <f ca="1">INDIRECT(ADDRESS(20,7))&amp;":"&amp;INDIRECT(ADDRESS(20,6))</f>
        <v>8:10</v>
      </c>
      <c r="G14" s="7" t="str">
        <f ca="1">INDIRECT(ADDRESS(30,7))&amp;":"&amp;INDIRECT(ADDRESS(30,6))</f>
        <v>13:5</v>
      </c>
      <c r="H14" s="7" t="str">
        <f ca="1">INDIRECT(ADDRESS(40,7))&amp;":"&amp;INDIRECT(ADDRESS(40,6))</f>
        <v>13:5</v>
      </c>
      <c r="I14" s="7" t="str">
        <f ca="1">INDIRECT(ADDRESS(25,6))&amp;":"&amp;INDIRECT(ADDRESS(25,7))</f>
        <v>11:13</v>
      </c>
      <c r="J14" s="7" t="str">
        <f ca="1">INDIRECT(ADDRESS(35,6))&amp;":"&amp;INDIRECT(ADDRESS(35,7))</f>
        <v>8:13</v>
      </c>
      <c r="K14" s="13" t="s">
        <v>7</v>
      </c>
      <c r="L14" s="86">
        <f ca="1">IF(COUNT(F15:K15)=0,"",COUNTIF(F15:K15,"&gt;0")+0.5*COUNTIF(F15:K15,0))</f>
        <v>2</v>
      </c>
      <c r="M14" s="17"/>
      <c r="N14" s="87">
        <v>4</v>
      </c>
    </row>
    <row r="15" spans="2:14" ht="24" customHeight="1" thickBot="1" x14ac:dyDescent="0.3">
      <c r="B15" s="71"/>
      <c r="C15" s="72"/>
      <c r="D15" s="73"/>
      <c r="E15" s="74"/>
      <c r="F15" s="20">
        <f ca="1">IF(LEN(INDIRECT(ADDRESS(ROW()-1, COLUMN())))=1,"",INDIRECT(ADDRESS(20,7))-INDIRECT(ADDRESS(20,6)))</f>
        <v>-2</v>
      </c>
      <c r="G15" s="19">
        <f ca="1">IF(LEN(INDIRECT(ADDRESS(ROW()-1, COLUMN())))=1,"",INDIRECT(ADDRESS(30,7))-INDIRECT(ADDRESS(30,6)))</f>
        <v>8</v>
      </c>
      <c r="H15" s="19">
        <f ca="1">IF(LEN(INDIRECT(ADDRESS(ROW()-1, COLUMN())))=1,"",INDIRECT(ADDRESS(40,7))-INDIRECT(ADDRESS(40,6)))</f>
        <v>8</v>
      </c>
      <c r="I15" s="19">
        <f ca="1">IF(LEN(INDIRECT(ADDRESS(ROW()-1, COLUMN())))=1,"",INDIRECT(ADDRESS(25,6))-INDIRECT(ADDRESS(25,7)))</f>
        <v>-2</v>
      </c>
      <c r="J15" s="19">
        <f ca="1">IF(LEN(INDIRECT(ADDRESS(ROW()-1, COLUMN())))=1,"",INDIRECT(ADDRESS(35,6))-INDIRECT(ADDRESS(35,7)))</f>
        <v>-5</v>
      </c>
      <c r="K15" s="16" t="s">
        <v>7</v>
      </c>
      <c r="L15" s="89"/>
      <c r="M15" s="19">
        <f ca="1">IF(COUNT(F15:K15)=0,"",SUM(F15:K15))</f>
        <v>7</v>
      </c>
      <c r="N15" s="90"/>
    </row>
    <row r="16" spans="2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62" t="s">
        <v>4</v>
      </c>
      <c r="C19" s="62"/>
      <c r="D19" s="62"/>
      <c r="E19" s="62"/>
      <c r="F19" s="62"/>
      <c r="G19" s="62"/>
      <c r="H19" s="62"/>
      <c r="I19" s="62"/>
      <c r="J19" s="62"/>
      <c r="K19" s="62"/>
      <c r="M19"/>
    </row>
    <row r="20" spans="2:13" ht="30" customHeight="1" thickBot="1" x14ac:dyDescent="0.3">
      <c r="B20" s="5">
        <v>1</v>
      </c>
      <c r="C20" s="59" t="str">
        <f ca="1">IF(ISBLANK(INDIRECT(ADDRESS(B20*2+2,3))),"",INDIRECT(ADDRESS(B20*2+2,3)))</f>
        <v>Чекмарева</v>
      </c>
      <c r="D20" s="59"/>
      <c r="E20" s="60"/>
      <c r="F20" s="26">
        <v>10</v>
      </c>
      <c r="G20" s="27">
        <v>8</v>
      </c>
      <c r="H20" s="61" t="str">
        <f ca="1">IF(ISBLANK(INDIRECT(ADDRESS(K20*2+2,3))),"",INDIRECT(ADDRESS(K20*2+2,3)))</f>
        <v>Гуменюк</v>
      </c>
      <c r="I20" s="59"/>
      <c r="J20" s="59"/>
      <c r="K20" s="5">
        <v>6</v>
      </c>
      <c r="L20" s="34" t="s">
        <v>11</v>
      </c>
      <c r="M20" s="29"/>
    </row>
    <row r="21" spans="2:13" ht="30" customHeight="1" thickBot="1" x14ac:dyDescent="0.3">
      <c r="B21" s="5">
        <v>2</v>
      </c>
      <c r="C21" s="59" t="str">
        <f ca="1">IF(ISBLANK(INDIRECT(ADDRESS(B21*2+2,3))),"",INDIRECT(ADDRESS(B21*2+2,3)))</f>
        <v>Забойкина</v>
      </c>
      <c r="D21" s="59"/>
      <c r="E21" s="60"/>
      <c r="F21" s="26">
        <v>7</v>
      </c>
      <c r="G21" s="27">
        <v>13</v>
      </c>
      <c r="H21" s="61" t="str">
        <f ca="1">IF(ISBLANK(INDIRECT(ADDRESS(K21*2+2,3))),"",INDIRECT(ADDRESS(K21*2+2,3)))</f>
        <v>Мишарина</v>
      </c>
      <c r="I21" s="59"/>
      <c r="J21" s="59"/>
      <c r="K21" s="5">
        <v>5</v>
      </c>
      <c r="L21" s="34" t="s">
        <v>11</v>
      </c>
      <c r="M21" s="29"/>
    </row>
    <row r="22" spans="2:13" ht="30" customHeight="1" thickBot="1" x14ac:dyDescent="0.3">
      <c r="B22" s="5">
        <v>3</v>
      </c>
      <c r="C22" s="59" t="str">
        <f ca="1">IF(ISBLANK(INDIRECT(ADDRESS(B22*2+2,3))),"",INDIRECT(ADDRESS(B22*2+2,3)))</f>
        <v>Багаутдинова</v>
      </c>
      <c r="D22" s="59"/>
      <c r="E22" s="60"/>
      <c r="F22" s="26">
        <v>11</v>
      </c>
      <c r="G22" s="27">
        <v>10</v>
      </c>
      <c r="H22" s="61" t="str">
        <f ca="1">IF(ISBLANK(INDIRECT(ADDRESS(K22*2+2,3))),"",INDIRECT(ADDRESS(K22*2+2,3)))</f>
        <v>Таратина</v>
      </c>
      <c r="I22" s="59"/>
      <c r="J22" s="59"/>
      <c r="K22" s="5">
        <v>4</v>
      </c>
      <c r="L22" s="34" t="s">
        <v>11</v>
      </c>
      <c r="M22" s="29"/>
    </row>
    <row r="23" spans="2:13" ht="30" customHeight="1" x14ac:dyDescent="0.25"/>
    <row r="24" spans="2:13" ht="30" customHeight="1" thickBot="1" x14ac:dyDescent="0.3">
      <c r="B24" s="62" t="s">
        <v>5</v>
      </c>
      <c r="C24" s="62"/>
      <c r="D24" s="62"/>
      <c r="E24" s="62"/>
      <c r="F24" s="62"/>
      <c r="G24" s="62"/>
      <c r="H24" s="62"/>
      <c r="I24" s="62"/>
      <c r="J24" s="62"/>
      <c r="K24" s="62"/>
    </row>
    <row r="25" spans="2:13" ht="30" customHeight="1" thickBot="1" x14ac:dyDescent="0.3">
      <c r="B25" s="5">
        <v>6</v>
      </c>
      <c r="C25" s="59" t="str">
        <f ca="1">IF(ISBLANK(INDIRECT(ADDRESS(B25*2+2,3))),"",INDIRECT(ADDRESS(B25*2+2,3)))</f>
        <v>Гуменюк</v>
      </c>
      <c r="D25" s="59"/>
      <c r="E25" s="60"/>
      <c r="F25" s="26">
        <v>11</v>
      </c>
      <c r="G25" s="27">
        <v>13</v>
      </c>
      <c r="H25" s="61" t="str">
        <f ca="1">IF(ISBLANK(INDIRECT(ADDRESS(K25*2+2,3))),"",INDIRECT(ADDRESS(K25*2+2,3)))</f>
        <v>Таратина</v>
      </c>
      <c r="I25" s="59"/>
      <c r="J25" s="59"/>
      <c r="K25" s="5">
        <v>4</v>
      </c>
      <c r="L25" s="34" t="s">
        <v>11</v>
      </c>
      <c r="M25" s="29"/>
    </row>
    <row r="26" spans="2:13" ht="30" customHeight="1" thickBot="1" x14ac:dyDescent="0.3">
      <c r="B26" s="5">
        <v>5</v>
      </c>
      <c r="C26" s="59" t="str">
        <f ca="1">IF(ISBLANK(INDIRECT(ADDRESS(B26*2+2,3))),"",INDIRECT(ADDRESS(B26*2+2,3)))</f>
        <v>Мишарина</v>
      </c>
      <c r="D26" s="59"/>
      <c r="E26" s="60"/>
      <c r="F26" s="26">
        <v>0</v>
      </c>
      <c r="G26" s="27">
        <v>13</v>
      </c>
      <c r="H26" s="61" t="str">
        <f ca="1">IF(ISBLANK(INDIRECT(ADDRESS(K26*2+2,3))),"",INDIRECT(ADDRESS(K26*2+2,3)))</f>
        <v>Багаутдинова</v>
      </c>
      <c r="I26" s="59"/>
      <c r="J26" s="59"/>
      <c r="K26" s="5">
        <v>3</v>
      </c>
      <c r="L26" s="34" t="s">
        <v>11</v>
      </c>
      <c r="M26" s="29"/>
    </row>
    <row r="27" spans="2:13" ht="30" customHeight="1" thickBot="1" x14ac:dyDescent="0.3">
      <c r="B27" s="5">
        <v>1</v>
      </c>
      <c r="C27" s="59" t="str">
        <f ca="1">IF(ISBLANK(INDIRECT(ADDRESS(B27*2+2,3))),"",INDIRECT(ADDRESS(B27*2+2,3)))</f>
        <v>Чекмарева</v>
      </c>
      <c r="D27" s="59"/>
      <c r="E27" s="60"/>
      <c r="F27" s="26">
        <v>13</v>
      </c>
      <c r="G27" s="27">
        <v>1</v>
      </c>
      <c r="H27" s="61" t="str">
        <f ca="1">IF(ISBLANK(INDIRECT(ADDRESS(K27*2+2,3))),"",INDIRECT(ADDRESS(K27*2+2,3)))</f>
        <v>Забойкина</v>
      </c>
      <c r="I27" s="59"/>
      <c r="J27" s="59"/>
      <c r="K27" s="5">
        <v>2</v>
      </c>
      <c r="L27" s="34" t="s">
        <v>11</v>
      </c>
      <c r="M27" s="29"/>
    </row>
    <row r="28" spans="2:13" ht="30" customHeight="1" x14ac:dyDescent="0.25"/>
    <row r="29" spans="2:13" ht="30" customHeight="1" thickBot="1" x14ac:dyDescent="0.3"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2:13" ht="30" customHeight="1" thickBot="1" x14ac:dyDescent="0.3">
      <c r="B30" s="5">
        <v>2</v>
      </c>
      <c r="C30" s="59" t="str">
        <f ca="1">IF(ISBLANK(INDIRECT(ADDRESS(B30*2+2,3))),"",INDIRECT(ADDRESS(B30*2+2,3)))</f>
        <v>Забойкина</v>
      </c>
      <c r="D30" s="59"/>
      <c r="E30" s="60"/>
      <c r="F30" s="26">
        <v>5</v>
      </c>
      <c r="G30" s="27">
        <v>13</v>
      </c>
      <c r="H30" s="61" t="str">
        <f ca="1">IF(ISBLANK(INDIRECT(ADDRESS(K30*2+2,3))),"",INDIRECT(ADDRESS(K30*2+2,3)))</f>
        <v>Гуменюк</v>
      </c>
      <c r="I30" s="59"/>
      <c r="J30" s="59"/>
      <c r="K30" s="5">
        <v>6</v>
      </c>
      <c r="L30" s="34" t="s">
        <v>11</v>
      </c>
      <c r="M30" s="29"/>
    </row>
    <row r="31" spans="2:13" ht="30" customHeight="1" thickBot="1" x14ac:dyDescent="0.3">
      <c r="B31" s="5">
        <v>3</v>
      </c>
      <c r="C31" s="59" t="str">
        <f ca="1">IF(ISBLANK(INDIRECT(ADDRESS(B31*2+2,3))),"",INDIRECT(ADDRESS(B31*2+2,3)))</f>
        <v>Багаутдинова</v>
      </c>
      <c r="D31" s="59"/>
      <c r="E31" s="60"/>
      <c r="F31" s="26">
        <v>3</v>
      </c>
      <c r="G31" s="27">
        <v>13</v>
      </c>
      <c r="H31" s="61" t="str">
        <f ca="1">IF(ISBLANK(INDIRECT(ADDRESS(K31*2+2,3))),"",INDIRECT(ADDRESS(K31*2+2,3)))</f>
        <v>Чекмарева</v>
      </c>
      <c r="I31" s="59"/>
      <c r="J31" s="59"/>
      <c r="K31" s="5">
        <v>1</v>
      </c>
      <c r="L31" s="34" t="s">
        <v>11</v>
      </c>
      <c r="M31" s="29"/>
    </row>
    <row r="32" spans="2:13" ht="30" customHeight="1" thickBot="1" x14ac:dyDescent="0.3">
      <c r="B32" s="5">
        <v>4</v>
      </c>
      <c r="C32" s="59" t="str">
        <f ca="1">IF(ISBLANK(INDIRECT(ADDRESS(B32*2+2,3))),"",INDIRECT(ADDRESS(B32*2+2,3)))</f>
        <v>Таратина</v>
      </c>
      <c r="D32" s="59"/>
      <c r="E32" s="60"/>
      <c r="F32" s="26">
        <v>10</v>
      </c>
      <c r="G32" s="27">
        <v>13</v>
      </c>
      <c r="H32" s="61" t="str">
        <f ca="1">IF(ISBLANK(INDIRECT(ADDRESS(K32*2+2,3))),"",INDIRECT(ADDRESS(K32*2+2,3)))</f>
        <v>Мишарина</v>
      </c>
      <c r="I32" s="59"/>
      <c r="J32" s="59"/>
      <c r="K32" s="5">
        <v>5</v>
      </c>
      <c r="L32" s="34" t="s">
        <v>11</v>
      </c>
      <c r="M32" s="29"/>
    </row>
    <row r="33" spans="2:13" ht="30" customHeight="1" x14ac:dyDescent="0.25"/>
    <row r="34" spans="2:13" ht="30" customHeight="1" thickBot="1" x14ac:dyDescent="0.3">
      <c r="B34" s="62" t="s">
        <v>8</v>
      </c>
      <c r="C34" s="62"/>
      <c r="D34" s="62"/>
      <c r="E34" s="62"/>
      <c r="F34" s="62"/>
      <c r="G34" s="62"/>
      <c r="H34" s="62"/>
      <c r="I34" s="62"/>
      <c r="J34" s="62"/>
      <c r="K34" s="62"/>
    </row>
    <row r="35" spans="2:13" ht="30" customHeight="1" thickBot="1" x14ac:dyDescent="0.3">
      <c r="B35" s="5">
        <v>6</v>
      </c>
      <c r="C35" s="59" t="str">
        <f ca="1">IF(ISBLANK(INDIRECT(ADDRESS(B35*2+2,3))),"",INDIRECT(ADDRESS(B35*2+2,3)))</f>
        <v>Гуменюк</v>
      </c>
      <c r="D35" s="59"/>
      <c r="E35" s="60"/>
      <c r="F35" s="26">
        <v>8</v>
      </c>
      <c r="G35" s="27">
        <v>13</v>
      </c>
      <c r="H35" s="61" t="str">
        <f ca="1">IF(ISBLANK(INDIRECT(ADDRESS(K35*2+2,3))),"",INDIRECT(ADDRESS(K35*2+2,3)))</f>
        <v>Мишарина</v>
      </c>
      <c r="I35" s="59"/>
      <c r="J35" s="59"/>
      <c r="K35" s="5">
        <v>5</v>
      </c>
      <c r="L35" s="34" t="s">
        <v>11</v>
      </c>
      <c r="M35" s="29"/>
    </row>
    <row r="36" spans="2:13" ht="30" customHeight="1" thickBot="1" x14ac:dyDescent="0.3">
      <c r="B36" s="5">
        <v>1</v>
      </c>
      <c r="C36" s="59" t="str">
        <f ca="1">IF(ISBLANK(INDIRECT(ADDRESS(B36*2+2,3))),"",INDIRECT(ADDRESS(B36*2+2,3)))</f>
        <v>Чекмарева</v>
      </c>
      <c r="D36" s="59"/>
      <c r="E36" s="60"/>
      <c r="F36" s="26">
        <v>13</v>
      </c>
      <c r="G36" s="27">
        <v>5</v>
      </c>
      <c r="H36" s="61" t="str">
        <f ca="1">IF(ISBLANK(INDIRECT(ADDRESS(K36*2+2,3))),"",INDIRECT(ADDRESS(K36*2+2,3)))</f>
        <v>Таратина</v>
      </c>
      <c r="I36" s="59"/>
      <c r="J36" s="59"/>
      <c r="K36" s="5">
        <v>4</v>
      </c>
      <c r="L36" s="34" t="s">
        <v>11</v>
      </c>
      <c r="M36" s="29"/>
    </row>
    <row r="37" spans="2:13" ht="30" customHeight="1" thickBot="1" x14ac:dyDescent="0.3">
      <c r="B37" s="5">
        <v>2</v>
      </c>
      <c r="C37" s="59" t="str">
        <f ca="1">IF(ISBLANK(INDIRECT(ADDRESS(B37*2+2,3))),"",INDIRECT(ADDRESS(B37*2+2,3)))</f>
        <v>Забойкина</v>
      </c>
      <c r="D37" s="59"/>
      <c r="E37" s="60"/>
      <c r="F37" s="26">
        <v>9</v>
      </c>
      <c r="G37" s="27">
        <v>12</v>
      </c>
      <c r="H37" s="61" t="str">
        <f ca="1">IF(ISBLANK(INDIRECT(ADDRESS(K37*2+2,3))),"",INDIRECT(ADDRESS(K37*2+2,3)))</f>
        <v>Багаутдинова</v>
      </c>
      <c r="I37" s="59"/>
      <c r="J37" s="59"/>
      <c r="K37" s="5">
        <v>3</v>
      </c>
      <c r="L37" s="34" t="s">
        <v>11</v>
      </c>
      <c r="M37" s="29"/>
    </row>
    <row r="38" spans="2:13" ht="30" customHeight="1" x14ac:dyDescent="0.25"/>
    <row r="39" spans="2:13" ht="30" customHeight="1" thickBot="1" x14ac:dyDescent="0.3">
      <c r="B39" s="62" t="s">
        <v>9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2:13" ht="30" customHeight="1" thickBot="1" x14ac:dyDescent="0.3">
      <c r="B40" s="5">
        <v>3</v>
      </c>
      <c r="C40" s="59" t="str">
        <f ca="1">IF(ISBLANK(INDIRECT(ADDRESS(B40*2+2,3))),"",INDIRECT(ADDRESS(B40*2+2,3)))</f>
        <v>Багаутдинова</v>
      </c>
      <c r="D40" s="59"/>
      <c r="E40" s="60"/>
      <c r="F40" s="26">
        <v>5</v>
      </c>
      <c r="G40" s="27">
        <v>13</v>
      </c>
      <c r="H40" s="61" t="str">
        <f ca="1">IF(ISBLANK(INDIRECT(ADDRESS(K40*2+2,3))),"",INDIRECT(ADDRESS(K40*2+2,3)))</f>
        <v>Гуменюк</v>
      </c>
      <c r="I40" s="59"/>
      <c r="J40" s="59"/>
      <c r="K40" s="5">
        <v>6</v>
      </c>
      <c r="L40" s="34" t="s">
        <v>11</v>
      </c>
      <c r="M40" s="29"/>
    </row>
    <row r="41" spans="2:13" ht="30" customHeight="1" thickBot="1" x14ac:dyDescent="0.3">
      <c r="B41" s="5">
        <v>4</v>
      </c>
      <c r="C41" s="59" t="str">
        <f ca="1">IF(ISBLANK(INDIRECT(ADDRESS(B41*2+2,3))),"",INDIRECT(ADDRESS(B41*2+2,3)))</f>
        <v>Таратина</v>
      </c>
      <c r="D41" s="59"/>
      <c r="E41" s="60"/>
      <c r="F41" s="26">
        <v>10</v>
      </c>
      <c r="G41" s="27">
        <v>13</v>
      </c>
      <c r="H41" s="61" t="str">
        <f ca="1">IF(ISBLANK(INDIRECT(ADDRESS(K41*2+2,3))),"",INDIRECT(ADDRESS(K41*2+2,3)))</f>
        <v>Забойкина</v>
      </c>
      <c r="I41" s="59"/>
      <c r="J41" s="59"/>
      <c r="K41" s="5">
        <v>2</v>
      </c>
      <c r="L41" s="34" t="s">
        <v>11</v>
      </c>
      <c r="M41" s="29"/>
    </row>
    <row r="42" spans="2:13" ht="30" customHeight="1" thickBot="1" x14ac:dyDescent="0.3">
      <c r="B42" s="5">
        <v>5</v>
      </c>
      <c r="C42" s="59" t="str">
        <f ca="1">IF(ISBLANK(INDIRECT(ADDRESS(B42*2+2,3))),"",INDIRECT(ADDRESS(B42*2+2,3)))</f>
        <v>Мишарина</v>
      </c>
      <c r="D42" s="59"/>
      <c r="E42" s="60"/>
      <c r="F42" s="26">
        <v>6</v>
      </c>
      <c r="G42" s="27">
        <v>13</v>
      </c>
      <c r="H42" s="61" t="str">
        <f ca="1">IF(ISBLANK(INDIRECT(ADDRESS(K42*2+2,3))),"",INDIRECT(ADDRESS(K42*2+2,3)))</f>
        <v>Чекмарева</v>
      </c>
      <c r="I42" s="59"/>
      <c r="J42" s="59"/>
      <c r="K42" s="5">
        <v>1</v>
      </c>
      <c r="L42" s="34" t="s">
        <v>11</v>
      </c>
      <c r="M42" s="29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6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7" sqref="O7"/>
    </sheetView>
  </sheetViews>
  <sheetFormatPr defaultRowHeight="15" x14ac:dyDescent="0.25"/>
  <cols>
    <col min="1" max="1" width="4" style="41" customWidth="1"/>
    <col min="2" max="12" width="10.28515625" customWidth="1"/>
    <col min="13" max="13" width="10.28515625" style="37" customWidth="1"/>
    <col min="14" max="15" width="10.28515625" customWidth="1"/>
  </cols>
  <sheetData>
    <row r="1" spans="2:13" ht="59.25" customHeight="1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M1"/>
    </row>
    <row r="2" spans="2:13" ht="15.75" thickBot="1" x14ac:dyDescent="0.3">
      <c r="M2"/>
    </row>
    <row r="3" spans="2:13" ht="30" customHeight="1" thickBot="1" x14ac:dyDescent="0.3">
      <c r="B3" s="40"/>
      <c r="C3" s="77" t="s">
        <v>0</v>
      </c>
      <c r="D3" s="78"/>
      <c r="E3" s="79"/>
      <c r="F3" s="1">
        <v>1</v>
      </c>
      <c r="G3" s="1">
        <v>2</v>
      </c>
      <c r="H3" s="1">
        <v>3</v>
      </c>
      <c r="I3" s="2">
        <v>4</v>
      </c>
      <c r="J3" s="2">
        <v>5</v>
      </c>
      <c r="K3" s="40" t="s">
        <v>1</v>
      </c>
      <c r="L3" s="1" t="s">
        <v>3</v>
      </c>
      <c r="M3" s="22" t="s">
        <v>2</v>
      </c>
    </row>
    <row r="4" spans="2:13" ht="24" customHeight="1" x14ac:dyDescent="0.25">
      <c r="B4" s="80">
        <v>1</v>
      </c>
      <c r="C4" s="81" t="s">
        <v>56</v>
      </c>
      <c r="D4" s="82"/>
      <c r="E4" s="83"/>
      <c r="F4" s="10" t="s">
        <v>7</v>
      </c>
      <c r="G4" s="6" t="str">
        <f ca="1">INDIRECT(ADDRESS(23,6))&amp;":"&amp;INDIRECT(ADDRESS(23,7))</f>
        <v>13:3</v>
      </c>
      <c r="H4" s="6" t="str">
        <f ca="1">INDIRECT(ADDRESS(26,7))&amp;":"&amp;INDIRECT(ADDRESS(26,6))</f>
        <v>13:6</v>
      </c>
      <c r="I4" s="6" t="str">
        <f ca="1">INDIRECT(ADDRESS(30,6))&amp;":"&amp;INDIRECT(ADDRESS(30,7))</f>
        <v>13:8</v>
      </c>
      <c r="J4" s="21" t="str">
        <f ca="1">INDIRECT(ADDRESS(35,7))&amp;":"&amp;INDIRECT(ADDRESS(35,6))</f>
        <v>13:7</v>
      </c>
      <c r="K4" s="84">
        <f ca="1">IF(COUNT(F5:J5)=0,"",COUNTIF(F5:J5,"&gt;0")+0.5*COUNTIF(F5:J5,0))</f>
        <v>4</v>
      </c>
      <c r="L4" s="24"/>
      <c r="M4" s="85">
        <v>1</v>
      </c>
    </row>
    <row r="5" spans="2:13" ht="24" customHeight="1" x14ac:dyDescent="0.25">
      <c r="B5" s="66"/>
      <c r="C5" s="67"/>
      <c r="D5" s="68"/>
      <c r="E5" s="69"/>
      <c r="F5" s="14" t="s">
        <v>7</v>
      </c>
      <c r="G5" s="17">
        <f ca="1">IF(LEN(INDIRECT(ADDRESS(ROW()-1, COLUMN())))=1,"",INDIRECT(ADDRESS(23,6))-INDIRECT(ADDRESS(23,7)))</f>
        <v>10</v>
      </c>
      <c r="H5" s="17">
        <f ca="1">IF(LEN(INDIRECT(ADDRESS(ROW()-1, COLUMN())))=1,"",INDIRECT(ADDRESS(26,7))-INDIRECT(ADDRESS(26,6)))</f>
        <v>7</v>
      </c>
      <c r="I5" s="17">
        <f ca="1">IF(LEN(INDIRECT(ADDRESS(ROW()-1, COLUMN())))=1,"",INDIRECT(ADDRESS(30,6))-INDIRECT(ADDRESS(30,7)))</f>
        <v>5</v>
      </c>
      <c r="J5" s="18">
        <f ca="1">IF(LEN(INDIRECT(ADDRESS(ROW()-1, COLUMN())))=1,"",INDIRECT(ADDRESS(35,7))-INDIRECT(ADDRESS(35,6)))</f>
        <v>6</v>
      </c>
      <c r="K5" s="70"/>
      <c r="L5" s="17">
        <f ca="1">IF(COUNT(F5:J5)=0,"",SUM(F5:J5))</f>
        <v>28</v>
      </c>
      <c r="M5" s="63"/>
    </row>
    <row r="6" spans="2:13" ht="24" customHeight="1" x14ac:dyDescent="0.25">
      <c r="B6" s="65">
        <v>2</v>
      </c>
      <c r="C6" s="67" t="s">
        <v>57</v>
      </c>
      <c r="D6" s="68"/>
      <c r="E6" s="69"/>
      <c r="F6" s="12" t="str">
        <f ca="1">INDIRECT(ADDRESS(23,7))&amp;":"&amp;INDIRECT(ADDRESS(23,6))</f>
        <v>3:13</v>
      </c>
      <c r="G6" s="8" t="s">
        <v>7</v>
      </c>
      <c r="H6" s="7" t="str">
        <f ca="1">INDIRECT(ADDRESS(31,6))&amp;":"&amp;INDIRECT(ADDRESS(31,7))</f>
        <v>6:13</v>
      </c>
      <c r="I6" s="7" t="str">
        <f ca="1">INDIRECT(ADDRESS(34,7))&amp;":"&amp;INDIRECT(ADDRESS(34,6))</f>
        <v>10:13</v>
      </c>
      <c r="J6" s="11" t="str">
        <f ca="1">INDIRECT(ADDRESS(18,6))&amp;":"&amp;INDIRECT(ADDRESS(18,7))</f>
        <v>8:13</v>
      </c>
      <c r="K6" s="70">
        <f ca="1">IF(COUNT(F7:J7)=0,"",COUNTIF(F7:J7,"&gt;0")+0.5*COUNTIF(F7:J7,0))</f>
        <v>0</v>
      </c>
      <c r="L6" s="17"/>
      <c r="M6" s="63">
        <v>5</v>
      </c>
    </row>
    <row r="7" spans="2:13" ht="24" customHeight="1" x14ac:dyDescent="0.25">
      <c r="B7" s="66"/>
      <c r="C7" s="67"/>
      <c r="D7" s="68"/>
      <c r="E7" s="69"/>
      <c r="F7" s="23">
        <f ca="1">IF(LEN(INDIRECT(ADDRESS(ROW()-1, COLUMN())))=1,"",INDIRECT(ADDRESS(23,7))-INDIRECT(ADDRESS(23,6)))</f>
        <v>-10</v>
      </c>
      <c r="G7" s="15" t="s">
        <v>7</v>
      </c>
      <c r="H7" s="17">
        <f ca="1">IF(LEN(INDIRECT(ADDRESS(ROW()-1, COLUMN())))=1,"",INDIRECT(ADDRESS(31,6))-INDIRECT(ADDRESS(31,7)))</f>
        <v>-7</v>
      </c>
      <c r="I7" s="17">
        <f ca="1">IF(LEN(INDIRECT(ADDRESS(ROW()-1, COLUMN())))=1,"",INDIRECT(ADDRESS(34,7))-INDIRECT(ADDRESS(34,6)))</f>
        <v>-3</v>
      </c>
      <c r="J7" s="18">
        <f ca="1">IF(LEN(INDIRECT(ADDRESS(ROW()-1, COLUMN())))=1,"",INDIRECT(ADDRESS(18,6))-INDIRECT(ADDRESS(18,7)))</f>
        <v>-5</v>
      </c>
      <c r="K7" s="70"/>
      <c r="L7" s="17">
        <f ca="1">IF(COUNT(F7:J7)=0,"",SUM(F7:J7))</f>
        <v>-25</v>
      </c>
      <c r="M7" s="63"/>
    </row>
    <row r="8" spans="2:13" ht="24" customHeight="1" x14ac:dyDescent="0.25">
      <c r="B8" s="65">
        <v>3</v>
      </c>
      <c r="C8" s="67" t="s">
        <v>58</v>
      </c>
      <c r="D8" s="68"/>
      <c r="E8" s="69"/>
      <c r="F8" s="12" t="str">
        <f ca="1">INDIRECT(ADDRESS(26,6))&amp;":"&amp;INDIRECT(ADDRESS(26,7))</f>
        <v>6:13</v>
      </c>
      <c r="G8" s="7" t="str">
        <f ca="1">INDIRECT(ADDRESS(31,7))&amp;":"&amp;INDIRECT(ADDRESS(31,6))</f>
        <v>13:6</v>
      </c>
      <c r="H8" s="8" t="s">
        <v>7</v>
      </c>
      <c r="I8" s="7" t="str">
        <f ca="1">INDIRECT(ADDRESS(19,6))&amp;":"&amp;INDIRECT(ADDRESS(19,7))</f>
        <v>11:13</v>
      </c>
      <c r="J8" s="11" t="str">
        <f ca="1">INDIRECT(ADDRESS(22,7))&amp;":"&amp;INDIRECT(ADDRESS(22,6))</f>
        <v>13:5</v>
      </c>
      <c r="K8" s="70">
        <f ca="1">IF(COUNT(F9:J9)=0,"",COUNTIF(F9:J9,"&gt;0")+0.5*COUNTIF(F9:J9,0))</f>
        <v>2</v>
      </c>
      <c r="L8" s="17"/>
      <c r="M8" s="63">
        <v>3</v>
      </c>
    </row>
    <row r="9" spans="2:13" ht="24" customHeight="1" x14ac:dyDescent="0.25">
      <c r="B9" s="66"/>
      <c r="C9" s="67"/>
      <c r="D9" s="68"/>
      <c r="E9" s="69"/>
      <c r="F9" s="23">
        <f ca="1">IF(LEN(INDIRECT(ADDRESS(ROW()-1, COLUMN())))=1,"",INDIRECT(ADDRESS(26,6))-INDIRECT(ADDRESS(26,7)))</f>
        <v>-7</v>
      </c>
      <c r="G9" s="17">
        <f ca="1">IF(LEN(INDIRECT(ADDRESS(ROW()-1, COLUMN())))=1,"",INDIRECT(ADDRESS(31,7))-INDIRECT(ADDRESS(31,6)))</f>
        <v>7</v>
      </c>
      <c r="H9" s="15" t="s">
        <v>7</v>
      </c>
      <c r="I9" s="17">
        <f ca="1">IF(LEN(INDIRECT(ADDRESS(ROW()-1, COLUMN())))=1,"",INDIRECT(ADDRESS(19,6))-INDIRECT(ADDRESS(19,7)))</f>
        <v>-2</v>
      </c>
      <c r="J9" s="18">
        <f ca="1">IF(LEN(INDIRECT(ADDRESS(ROW()-1, COLUMN())))=1,"",INDIRECT(ADDRESS(22,7))-INDIRECT(ADDRESS(22,6)))</f>
        <v>8</v>
      </c>
      <c r="K9" s="70"/>
      <c r="L9" s="17">
        <f ca="1">IF(COUNT(F9:J9)=0,"",SUM(F9:J9))</f>
        <v>6</v>
      </c>
      <c r="M9" s="63"/>
    </row>
    <row r="10" spans="2:13" ht="24" customHeight="1" x14ac:dyDescent="0.25">
      <c r="B10" s="65">
        <v>4</v>
      </c>
      <c r="C10" s="67" t="s">
        <v>59</v>
      </c>
      <c r="D10" s="68"/>
      <c r="E10" s="69"/>
      <c r="F10" s="12" t="str">
        <f ca="1">INDIRECT(ADDRESS(30,7))&amp;":"&amp;INDIRECT(ADDRESS(30,6))</f>
        <v>8:13</v>
      </c>
      <c r="G10" s="7" t="str">
        <f ca="1">INDIRECT(ADDRESS(34,6))&amp;":"&amp;INDIRECT(ADDRESS(34,7))</f>
        <v>13:10</v>
      </c>
      <c r="H10" s="7" t="str">
        <f ca="1">INDIRECT(ADDRESS(19,7))&amp;":"&amp;INDIRECT(ADDRESS(19,6))</f>
        <v>13:11</v>
      </c>
      <c r="I10" s="8" t="s">
        <v>7</v>
      </c>
      <c r="J10" s="11" t="str">
        <f ca="1">INDIRECT(ADDRESS(27,6))&amp;":"&amp;INDIRECT(ADDRESS(27,7))</f>
        <v>13:7</v>
      </c>
      <c r="K10" s="70">
        <f ca="1">IF(COUNT(F11:J11)=0,"",COUNTIF(F11:J11,"&gt;0")+0.5*COUNTIF(F11:J11,0))</f>
        <v>3</v>
      </c>
      <c r="L10" s="17"/>
      <c r="M10" s="63">
        <v>2</v>
      </c>
    </row>
    <row r="11" spans="2:13" ht="24" customHeight="1" x14ac:dyDescent="0.25">
      <c r="B11" s="66"/>
      <c r="C11" s="67"/>
      <c r="D11" s="68"/>
      <c r="E11" s="69"/>
      <c r="F11" s="23">
        <f ca="1">IF(LEN(INDIRECT(ADDRESS(ROW()-1, COLUMN())))=1,"",INDIRECT(ADDRESS(30,7))-INDIRECT(ADDRESS(30,6)))</f>
        <v>-5</v>
      </c>
      <c r="G11" s="17">
        <f ca="1">IF(LEN(INDIRECT(ADDRESS(ROW()-1, COLUMN())))=1,"",INDIRECT(ADDRESS(34,6))-INDIRECT(ADDRESS(34,7)))</f>
        <v>3</v>
      </c>
      <c r="H11" s="17">
        <f ca="1">IF(LEN(INDIRECT(ADDRESS(ROW()-1, COLUMN())))=1,"",INDIRECT(ADDRESS(19,7))-INDIRECT(ADDRESS(19,6)))</f>
        <v>2</v>
      </c>
      <c r="I11" s="15" t="s">
        <v>7</v>
      </c>
      <c r="J11" s="18">
        <f ca="1">IF(LEN(INDIRECT(ADDRESS(ROW()-1, COLUMN())))=1,"",INDIRECT(ADDRESS(27,6))-INDIRECT(ADDRESS(27,7)))</f>
        <v>6</v>
      </c>
      <c r="K11" s="70"/>
      <c r="L11" s="17">
        <f ca="1">IF(COUNT(F11:J11)=0,"",SUM(F11:J11))</f>
        <v>6</v>
      </c>
      <c r="M11" s="63"/>
    </row>
    <row r="12" spans="2:13" ht="24" customHeight="1" x14ac:dyDescent="0.25">
      <c r="B12" s="65">
        <v>5</v>
      </c>
      <c r="C12" s="67" t="s">
        <v>40</v>
      </c>
      <c r="D12" s="68"/>
      <c r="E12" s="69"/>
      <c r="F12" s="12" t="str">
        <f ca="1">INDIRECT(ADDRESS(35,6))&amp;":"&amp;INDIRECT(ADDRESS(35,7))</f>
        <v>7:13</v>
      </c>
      <c r="G12" s="7" t="str">
        <f ca="1">INDIRECT(ADDRESS(18,7))&amp;":"&amp;INDIRECT(ADDRESS(18,6))</f>
        <v>13:8</v>
      </c>
      <c r="H12" s="7" t="str">
        <f ca="1">INDIRECT(ADDRESS(22,6))&amp;":"&amp;INDIRECT(ADDRESS(22,7))</f>
        <v>5:13</v>
      </c>
      <c r="I12" s="7" t="str">
        <f ca="1">INDIRECT(ADDRESS(27,7))&amp;":"&amp;INDIRECT(ADDRESS(27,6))</f>
        <v>7:13</v>
      </c>
      <c r="J12" s="13" t="s">
        <v>7</v>
      </c>
      <c r="K12" s="70">
        <f ca="1">IF(COUNT(F13:J13)=0,"",COUNTIF(F13:J13,"&gt;0")+0.5*COUNTIF(F13:J13,0))</f>
        <v>1</v>
      </c>
      <c r="L12" s="17"/>
      <c r="M12" s="63">
        <v>4</v>
      </c>
    </row>
    <row r="13" spans="2:13" ht="24" customHeight="1" thickBot="1" x14ac:dyDescent="0.3">
      <c r="B13" s="71"/>
      <c r="C13" s="72"/>
      <c r="D13" s="73"/>
      <c r="E13" s="74"/>
      <c r="F13" s="20">
        <f ca="1">IF(LEN(INDIRECT(ADDRESS(ROW()-1, COLUMN())))=1,"",INDIRECT(ADDRESS(35,6))-INDIRECT(ADDRESS(35,7)))</f>
        <v>-6</v>
      </c>
      <c r="G13" s="19">
        <f ca="1">IF(LEN(INDIRECT(ADDRESS(ROW()-1, COLUMN())))=1,"",INDIRECT(ADDRESS(18,7))-INDIRECT(ADDRESS(18,6)))</f>
        <v>5</v>
      </c>
      <c r="H13" s="19">
        <f ca="1">IF(LEN(INDIRECT(ADDRESS(ROW()-1, COLUMN())))=1,"",INDIRECT(ADDRESS(22,6))-INDIRECT(ADDRESS(22,7)))</f>
        <v>-8</v>
      </c>
      <c r="I13" s="19">
        <f ca="1">IF(LEN(INDIRECT(ADDRESS(ROW()-1, COLUMN())))=1,"",INDIRECT(ADDRESS(27,7))-INDIRECT(ADDRESS(27,6)))</f>
        <v>-6</v>
      </c>
      <c r="J13" s="16" t="s">
        <v>7</v>
      </c>
      <c r="K13" s="75"/>
      <c r="L13" s="19">
        <f ca="1">IF(COUNT(F13:J13)=0,"",SUM(F13:J13))</f>
        <v>-15</v>
      </c>
      <c r="M13" s="64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2:13" ht="30" customHeight="1" thickBot="1" x14ac:dyDescent="0.3">
      <c r="B17" s="62" t="s">
        <v>4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2:13" ht="30" customHeight="1" thickBot="1" x14ac:dyDescent="0.3">
      <c r="B18" s="5">
        <v>2</v>
      </c>
      <c r="C18" s="59" t="str">
        <f ca="1">IF(ISBLANK(INDIRECT(ADDRESS(B18*2+2,3))),"",INDIRECT(ADDRESS(B18*2+2,3)))</f>
        <v>Тиханова</v>
      </c>
      <c r="D18" s="59"/>
      <c r="E18" s="60"/>
      <c r="F18" s="26">
        <v>8</v>
      </c>
      <c r="G18" s="27">
        <v>13</v>
      </c>
      <c r="H18" s="61" t="str">
        <f ca="1">IF(ISBLANK(INDIRECT(ADDRESS(K18*2+2,3))),"",INDIRECT(ADDRESS(K18*2+2,3)))</f>
        <v>Рязанова</v>
      </c>
      <c r="I18" s="59"/>
      <c r="J18" s="59"/>
      <c r="K18" s="5">
        <v>5</v>
      </c>
      <c r="L18" s="34" t="s">
        <v>11</v>
      </c>
      <c r="M18" s="41"/>
    </row>
    <row r="19" spans="2:13" ht="30" customHeight="1" thickBot="1" x14ac:dyDescent="0.3">
      <c r="B19" s="5">
        <v>3</v>
      </c>
      <c r="C19" s="59" t="str">
        <f ca="1">IF(ISBLANK(INDIRECT(ADDRESS(B19*2+2,3))),"",INDIRECT(ADDRESS(B19*2+2,3)))</f>
        <v>Большакова</v>
      </c>
      <c r="D19" s="59"/>
      <c r="E19" s="60"/>
      <c r="F19" s="26">
        <v>11</v>
      </c>
      <c r="G19" s="27">
        <v>13</v>
      </c>
      <c r="H19" s="61" t="str">
        <f ca="1">IF(ISBLANK(INDIRECT(ADDRESS(K19*2+2,3))),"",INDIRECT(ADDRESS(K19*2+2,3)))</f>
        <v>Елсакова А</v>
      </c>
      <c r="I19" s="59"/>
      <c r="J19" s="59"/>
      <c r="K19" s="5">
        <v>4</v>
      </c>
      <c r="L19" s="34" t="s">
        <v>11</v>
      </c>
      <c r="M19" s="41"/>
    </row>
    <row r="20" spans="2:13" ht="30" customHeight="1" x14ac:dyDescent="0.25">
      <c r="M20" s="5"/>
    </row>
    <row r="21" spans="2:13" ht="30" customHeight="1" thickBot="1" x14ac:dyDescent="0.3">
      <c r="B21" s="62" t="s">
        <v>5</v>
      </c>
      <c r="C21" s="62"/>
      <c r="D21" s="62"/>
      <c r="E21" s="62"/>
      <c r="F21" s="62"/>
      <c r="G21" s="62"/>
      <c r="H21" s="62"/>
      <c r="I21" s="62"/>
      <c r="J21" s="62"/>
      <c r="K21" s="62"/>
      <c r="M21" s="5"/>
    </row>
    <row r="22" spans="2:13" ht="30" customHeight="1" thickBot="1" x14ac:dyDescent="0.3">
      <c r="B22" s="5">
        <v>5</v>
      </c>
      <c r="C22" s="59" t="str">
        <f ca="1">IF(ISBLANK(INDIRECT(ADDRESS(B22*2+2,3))),"",INDIRECT(ADDRESS(B22*2+2,3)))</f>
        <v>Рязанова</v>
      </c>
      <c r="D22" s="59"/>
      <c r="E22" s="60"/>
      <c r="F22" s="26">
        <v>5</v>
      </c>
      <c r="G22" s="27">
        <v>13</v>
      </c>
      <c r="H22" s="61" t="str">
        <f ca="1">IF(ISBLANK(INDIRECT(ADDRESS(K22*2+2,3))),"",INDIRECT(ADDRESS(K22*2+2,3)))</f>
        <v>Большакова</v>
      </c>
      <c r="I22" s="59"/>
      <c r="J22" s="59"/>
      <c r="K22" s="5">
        <v>3</v>
      </c>
      <c r="L22" s="34" t="s">
        <v>11</v>
      </c>
      <c r="M22" s="41"/>
    </row>
    <row r="23" spans="2:13" ht="30" customHeight="1" thickBot="1" x14ac:dyDescent="0.3">
      <c r="B23" s="5">
        <v>1</v>
      </c>
      <c r="C23" s="59" t="str">
        <f ca="1">IF(ISBLANK(INDIRECT(ADDRESS(B23*2+2,3))),"",INDIRECT(ADDRESS(B23*2+2,3)))</f>
        <v>Зубова</v>
      </c>
      <c r="D23" s="59"/>
      <c r="E23" s="60"/>
      <c r="F23" s="26">
        <v>13</v>
      </c>
      <c r="G23" s="27">
        <v>3</v>
      </c>
      <c r="H23" s="61" t="str">
        <f ca="1">IF(ISBLANK(INDIRECT(ADDRESS(K23*2+2,3))),"",INDIRECT(ADDRESS(K23*2+2,3)))</f>
        <v>Тиханова</v>
      </c>
      <c r="I23" s="59"/>
      <c r="J23" s="59"/>
      <c r="K23" s="5">
        <v>2</v>
      </c>
      <c r="L23" s="34" t="s">
        <v>11</v>
      </c>
      <c r="M23" s="41"/>
    </row>
    <row r="24" spans="2:13" ht="30" customHeight="1" x14ac:dyDescent="0.25">
      <c r="M24" s="5"/>
    </row>
    <row r="25" spans="2:13" ht="30" customHeight="1" thickBot="1" x14ac:dyDescent="0.3">
      <c r="B25" s="62" t="s">
        <v>6</v>
      </c>
      <c r="C25" s="62"/>
      <c r="D25" s="62"/>
      <c r="E25" s="62"/>
      <c r="F25" s="62"/>
      <c r="G25" s="62"/>
      <c r="H25" s="62"/>
      <c r="I25" s="62"/>
      <c r="J25" s="62"/>
      <c r="K25" s="62"/>
      <c r="M25" s="5"/>
    </row>
    <row r="26" spans="2:13" ht="30" customHeight="1" thickBot="1" x14ac:dyDescent="0.3">
      <c r="B26" s="5">
        <v>3</v>
      </c>
      <c r="C26" s="59" t="str">
        <f ca="1">IF(ISBLANK(INDIRECT(ADDRESS(B26*2+2,3))),"",INDIRECT(ADDRESS(B26*2+2,3)))</f>
        <v>Большакова</v>
      </c>
      <c r="D26" s="59"/>
      <c r="E26" s="60"/>
      <c r="F26" s="26">
        <v>6</v>
      </c>
      <c r="G26" s="27">
        <v>13</v>
      </c>
      <c r="H26" s="61" t="str">
        <f ca="1">IF(ISBLANK(INDIRECT(ADDRESS(K26*2+2,3))),"",INDIRECT(ADDRESS(K26*2+2,3)))</f>
        <v>Зубова</v>
      </c>
      <c r="I26" s="59"/>
      <c r="J26" s="59"/>
      <c r="K26" s="5">
        <v>1</v>
      </c>
      <c r="L26" s="34" t="s">
        <v>11</v>
      </c>
      <c r="M26" s="41"/>
    </row>
    <row r="27" spans="2:13" ht="30" customHeight="1" thickBot="1" x14ac:dyDescent="0.3">
      <c r="B27" s="5">
        <v>4</v>
      </c>
      <c r="C27" s="59" t="str">
        <f ca="1">IF(ISBLANK(INDIRECT(ADDRESS(B27*2+2,3))),"",INDIRECT(ADDRESS(B27*2+2,3)))</f>
        <v>Елсакова А</v>
      </c>
      <c r="D27" s="59"/>
      <c r="E27" s="60"/>
      <c r="F27" s="26">
        <v>13</v>
      </c>
      <c r="G27" s="27">
        <v>7</v>
      </c>
      <c r="H27" s="61" t="str">
        <f ca="1">IF(ISBLANK(INDIRECT(ADDRESS(K27*2+2,3))),"",INDIRECT(ADDRESS(K27*2+2,3)))</f>
        <v>Рязанова</v>
      </c>
      <c r="I27" s="59"/>
      <c r="J27" s="59"/>
      <c r="K27" s="5">
        <v>5</v>
      </c>
      <c r="L27" s="34" t="s">
        <v>11</v>
      </c>
      <c r="M27" s="41"/>
    </row>
    <row r="28" spans="2:13" ht="30" customHeight="1" x14ac:dyDescent="0.25">
      <c r="M28" s="5"/>
    </row>
    <row r="29" spans="2:13" ht="30" customHeight="1" thickBot="1" x14ac:dyDescent="0.3">
      <c r="B29" s="62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M29" s="5"/>
    </row>
    <row r="30" spans="2:13" ht="30" customHeight="1" thickBot="1" x14ac:dyDescent="0.3">
      <c r="B30" s="5">
        <v>1</v>
      </c>
      <c r="C30" s="59" t="str">
        <f ca="1">IF(ISBLANK(INDIRECT(ADDRESS(B30*2+2,3))),"",INDIRECT(ADDRESS(B30*2+2,3)))</f>
        <v>Зубова</v>
      </c>
      <c r="D30" s="59"/>
      <c r="E30" s="60"/>
      <c r="F30" s="26">
        <v>13</v>
      </c>
      <c r="G30" s="27">
        <v>8</v>
      </c>
      <c r="H30" s="61" t="str">
        <f ca="1">IF(ISBLANK(INDIRECT(ADDRESS(K30*2+2,3))),"",INDIRECT(ADDRESS(K30*2+2,3)))</f>
        <v>Елсакова А</v>
      </c>
      <c r="I30" s="59"/>
      <c r="J30" s="59"/>
      <c r="K30" s="5">
        <v>4</v>
      </c>
      <c r="L30" s="34" t="s">
        <v>11</v>
      </c>
      <c r="M30" s="41"/>
    </row>
    <row r="31" spans="2:13" ht="30" customHeight="1" thickBot="1" x14ac:dyDescent="0.3">
      <c r="B31" s="5">
        <v>2</v>
      </c>
      <c r="C31" s="59" t="str">
        <f ca="1">IF(ISBLANK(INDIRECT(ADDRESS(B31*2+2,3))),"",INDIRECT(ADDRESS(B31*2+2,3)))</f>
        <v>Тиханова</v>
      </c>
      <c r="D31" s="59"/>
      <c r="E31" s="60"/>
      <c r="F31" s="26">
        <v>6</v>
      </c>
      <c r="G31" s="27">
        <v>13</v>
      </c>
      <c r="H31" s="61" t="str">
        <f ca="1">IF(ISBLANK(INDIRECT(ADDRESS(K31*2+2,3))),"",INDIRECT(ADDRESS(K31*2+2,3)))</f>
        <v>Большакова</v>
      </c>
      <c r="I31" s="59"/>
      <c r="J31" s="59"/>
      <c r="K31" s="5">
        <v>3</v>
      </c>
      <c r="L31" s="34" t="s">
        <v>11</v>
      </c>
      <c r="M31" s="41"/>
    </row>
    <row r="32" spans="2:13" ht="30" customHeight="1" x14ac:dyDescent="0.25">
      <c r="M32" s="5"/>
    </row>
    <row r="33" spans="2:13" ht="30" customHeight="1" thickBot="1" x14ac:dyDescent="0.3">
      <c r="B33" s="62" t="s">
        <v>9</v>
      </c>
      <c r="C33" s="62"/>
      <c r="D33" s="62"/>
      <c r="E33" s="62"/>
      <c r="F33" s="62"/>
      <c r="G33" s="62"/>
      <c r="H33" s="62"/>
      <c r="I33" s="62"/>
      <c r="J33" s="62"/>
      <c r="K33" s="62"/>
      <c r="M33" s="5"/>
    </row>
    <row r="34" spans="2:13" ht="30" customHeight="1" thickBot="1" x14ac:dyDescent="0.3">
      <c r="B34" s="5">
        <v>4</v>
      </c>
      <c r="C34" s="59" t="str">
        <f ca="1">IF(ISBLANK(INDIRECT(ADDRESS(B34*2+2,3))),"",INDIRECT(ADDRESS(B34*2+2,3)))</f>
        <v>Елсакова А</v>
      </c>
      <c r="D34" s="59"/>
      <c r="E34" s="60"/>
      <c r="F34" s="26">
        <v>13</v>
      </c>
      <c r="G34" s="27">
        <v>10</v>
      </c>
      <c r="H34" s="61" t="str">
        <f ca="1">IF(ISBLANK(INDIRECT(ADDRESS(K34*2+2,3))),"",INDIRECT(ADDRESS(K34*2+2,3)))</f>
        <v>Тиханова</v>
      </c>
      <c r="I34" s="59"/>
      <c r="J34" s="59"/>
      <c r="K34" s="5">
        <v>2</v>
      </c>
      <c r="L34" s="34" t="s">
        <v>11</v>
      </c>
      <c r="M34" s="41"/>
    </row>
    <row r="35" spans="2:13" ht="30" customHeight="1" thickBot="1" x14ac:dyDescent="0.3">
      <c r="B35" s="5">
        <v>5</v>
      </c>
      <c r="C35" s="59" t="str">
        <f ca="1">IF(ISBLANK(INDIRECT(ADDRESS(B35*2+2,3))),"",INDIRECT(ADDRESS(B35*2+2,3)))</f>
        <v>Рязанова</v>
      </c>
      <c r="D35" s="59"/>
      <c r="E35" s="60"/>
      <c r="F35" s="26">
        <v>7</v>
      </c>
      <c r="G35" s="27">
        <v>13</v>
      </c>
      <c r="H35" s="61" t="str">
        <f ca="1">IF(ISBLANK(INDIRECT(ADDRESS(K35*2+2,3))),"",INDIRECT(ADDRESS(K35*2+2,3)))</f>
        <v>Зубова</v>
      </c>
      <c r="I35" s="59"/>
      <c r="J35" s="59"/>
      <c r="K35" s="5">
        <v>1</v>
      </c>
      <c r="L35" s="34" t="s">
        <v>11</v>
      </c>
      <c r="M35" s="41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76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opLeftCell="A9" zoomScale="80" zoomScaleNormal="80" workbookViewId="0">
      <selection activeCell="D37" sqref="D37"/>
    </sheetView>
  </sheetViews>
  <sheetFormatPr defaultRowHeight="15" customHeight="1" x14ac:dyDescent="0.25"/>
  <cols>
    <col min="1" max="1" width="9.140625" style="39"/>
    <col min="2" max="15" width="9.140625" style="29" customWidth="1"/>
    <col min="16" max="16384" width="9.140625" style="29"/>
  </cols>
  <sheetData>
    <row r="1" spans="1:13" ht="59.25" customHeight="1" x14ac:dyDescent="0.25">
      <c r="A1" s="41"/>
      <c r="B1" s="76" t="s">
        <v>16</v>
      </c>
      <c r="C1" s="76"/>
      <c r="D1" s="76"/>
      <c r="E1" s="76"/>
      <c r="F1" s="76"/>
      <c r="G1" s="76"/>
      <c r="H1" s="76"/>
      <c r="I1" s="76"/>
      <c r="J1" s="76"/>
      <c r="K1" s="76"/>
    </row>
    <row r="2" spans="1:13" ht="15" customHeight="1" x14ac:dyDescent="0.25">
      <c r="A2" s="41"/>
      <c r="C2" s="35"/>
    </row>
    <row r="3" spans="1:13" ht="15" customHeight="1" x14ac:dyDescent="0.25">
      <c r="A3" s="41"/>
      <c r="C3" s="35"/>
    </row>
    <row r="4" spans="1:13" ht="15" customHeight="1" x14ac:dyDescent="0.25">
      <c r="A4" s="41" t="s">
        <v>12</v>
      </c>
      <c r="B4" s="93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Алиева</v>
      </c>
      <c r="C4" s="94"/>
      <c r="D4" s="28">
        <v>9</v>
      </c>
      <c r="E4" s="30"/>
    </row>
    <row r="5" spans="1:13" ht="15" customHeight="1" x14ac:dyDescent="0.25">
      <c r="A5" s="41">
        <v>1</v>
      </c>
      <c r="C5" s="35"/>
      <c r="E5" s="31"/>
    </row>
    <row r="6" spans="1:13" ht="15" customHeight="1" x14ac:dyDescent="0.25">
      <c r="A6" s="41"/>
      <c r="B6" s="34" t="s">
        <v>11</v>
      </c>
      <c r="C6" s="35"/>
      <c r="E6" s="32"/>
      <c r="F6" s="95" t="str">
        <f ca="1">IF(ISBLANK(D4),"",IF(D4&gt;D8,B4,B8))</f>
        <v>Багаутдинова</v>
      </c>
      <c r="G6" s="94"/>
      <c r="H6" s="28">
        <v>13</v>
      </c>
      <c r="I6" s="30"/>
    </row>
    <row r="7" spans="1:13" ht="15" customHeight="1" x14ac:dyDescent="0.25">
      <c r="A7" s="41"/>
      <c r="C7" s="35"/>
      <c r="E7" s="32"/>
      <c r="I7" s="31"/>
    </row>
    <row r="8" spans="1:13" ht="15" customHeight="1" x14ac:dyDescent="0.25">
      <c r="A8" s="41" t="s">
        <v>13</v>
      </c>
      <c r="B8" s="93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Багаутдинова</v>
      </c>
      <c r="C8" s="94"/>
      <c r="D8" s="28">
        <v>13</v>
      </c>
      <c r="E8" s="33"/>
      <c r="I8" s="32"/>
    </row>
    <row r="9" spans="1:13" ht="15" customHeight="1" x14ac:dyDescent="0.25">
      <c r="A9" s="41">
        <v>2</v>
      </c>
      <c r="C9" s="35"/>
      <c r="I9" s="32"/>
    </row>
    <row r="10" spans="1:13" ht="15" customHeight="1" x14ac:dyDescent="0.25">
      <c r="A10" s="41"/>
      <c r="C10" s="35"/>
      <c r="F10" s="34" t="s">
        <v>11</v>
      </c>
      <c r="H10" s="35"/>
      <c r="I10" s="32"/>
      <c r="J10" s="95" t="str">
        <f ca="1">IF(ISBLANK(H6),"",IF(H6&gt;H14,F6,F14))</f>
        <v>Багаутдинова</v>
      </c>
      <c r="K10" s="93"/>
      <c r="L10" s="28">
        <v>13</v>
      </c>
      <c r="M10" s="30"/>
    </row>
    <row r="11" spans="1:13" ht="15" customHeight="1" x14ac:dyDescent="0.25">
      <c r="A11" s="41"/>
      <c r="C11" s="35"/>
      <c r="I11" s="32"/>
      <c r="M11" s="31"/>
    </row>
    <row r="12" spans="1:13" ht="15" customHeight="1" x14ac:dyDescent="0.25">
      <c r="A12" s="41" t="s">
        <v>14</v>
      </c>
      <c r="B12" s="93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Зубова</v>
      </c>
      <c r="C12" s="94"/>
      <c r="D12" s="28">
        <v>13</v>
      </c>
      <c r="E12" s="30"/>
      <c r="I12" s="32"/>
      <c r="M12" s="32"/>
    </row>
    <row r="13" spans="1:13" ht="15" customHeight="1" x14ac:dyDescent="0.25">
      <c r="A13" s="41">
        <v>1</v>
      </c>
      <c r="C13" s="35"/>
      <c r="E13" s="31"/>
      <c r="I13" s="32"/>
      <c r="M13" s="32"/>
    </row>
    <row r="14" spans="1:13" ht="15" customHeight="1" x14ac:dyDescent="0.25">
      <c r="A14" s="41"/>
      <c r="B14" s="34" t="s">
        <v>11</v>
      </c>
      <c r="C14" s="35"/>
      <c r="E14" s="32"/>
      <c r="F14" s="95" t="str">
        <f ca="1">IF(ISBLANK(D12),"",IF(D12&gt;D16,B12,B16))</f>
        <v>Зубова</v>
      </c>
      <c r="G14" s="94"/>
      <c r="H14" s="28">
        <v>12</v>
      </c>
      <c r="I14" s="33"/>
      <c r="M14" s="32"/>
    </row>
    <row r="15" spans="1:13" ht="15" customHeight="1" x14ac:dyDescent="0.25">
      <c r="A15" s="41"/>
      <c r="E15" s="32"/>
      <c r="M15" s="32"/>
    </row>
    <row r="16" spans="1:13" ht="15" customHeight="1" x14ac:dyDescent="0.25">
      <c r="A16" s="41" t="s">
        <v>15</v>
      </c>
      <c r="B16" s="93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Кирдеева</v>
      </c>
      <c r="C16" s="94"/>
      <c r="D16" s="28">
        <v>7</v>
      </c>
      <c r="E16" s="33"/>
      <c r="M16" s="32"/>
    </row>
    <row r="17" spans="1:15" ht="15" customHeight="1" x14ac:dyDescent="0.25">
      <c r="A17" s="41">
        <v>2</v>
      </c>
      <c r="M17" s="32"/>
    </row>
    <row r="18" spans="1:15" ht="15" customHeight="1" x14ac:dyDescent="0.25">
      <c r="A18" s="41"/>
      <c r="B18" s="34"/>
      <c r="J18" s="34" t="s">
        <v>11</v>
      </c>
      <c r="L18" s="35"/>
      <c r="M18" s="32"/>
      <c r="N18" s="95" t="str">
        <f ca="1">IF(ISBLANK(L10),"",IF(L10&gt;L26,J10,J26))</f>
        <v>Багаутдинова</v>
      </c>
      <c r="O18" s="93"/>
    </row>
    <row r="19" spans="1:15" ht="15" customHeight="1" x14ac:dyDescent="0.25">
      <c r="A19" s="41"/>
      <c r="M19" s="32"/>
    </row>
    <row r="20" spans="1:15" ht="15" customHeight="1" x14ac:dyDescent="0.25">
      <c r="A20" s="41" t="s">
        <v>15</v>
      </c>
      <c r="B20" s="93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Крошилова</v>
      </c>
      <c r="C20" s="94"/>
      <c r="D20" s="28">
        <v>13</v>
      </c>
      <c r="E20" s="30"/>
      <c r="M20" s="32"/>
    </row>
    <row r="21" spans="1:15" ht="15" customHeight="1" x14ac:dyDescent="0.25">
      <c r="A21" s="41">
        <v>1</v>
      </c>
      <c r="E21" s="31"/>
      <c r="M21" s="32"/>
    </row>
    <row r="22" spans="1:15" ht="15" customHeight="1" x14ac:dyDescent="0.25">
      <c r="A22" s="41"/>
      <c r="B22" s="34" t="s">
        <v>11</v>
      </c>
      <c r="C22" s="35"/>
      <c r="E22" s="32"/>
      <c r="F22" s="95" t="str">
        <f ca="1">IF(ISBLANK(D20),"",IF(D20&gt;D24,B20,B24))</f>
        <v>Крошилова</v>
      </c>
      <c r="G22" s="94"/>
      <c r="H22" s="28">
        <v>13</v>
      </c>
      <c r="I22" s="30"/>
      <c r="M22" s="32"/>
    </row>
    <row r="23" spans="1:15" ht="15" customHeight="1" x14ac:dyDescent="0.25">
      <c r="A23" s="41"/>
      <c r="E23" s="32"/>
      <c r="I23" s="31"/>
      <c r="M23" s="32"/>
    </row>
    <row r="24" spans="1:15" ht="15" customHeight="1" x14ac:dyDescent="0.25">
      <c r="A24" s="41" t="s">
        <v>12</v>
      </c>
      <c r="B24" s="93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Зимина</v>
      </c>
      <c r="C24" s="94"/>
      <c r="D24" s="28">
        <v>0</v>
      </c>
      <c r="E24" s="33"/>
      <c r="I24" s="32"/>
      <c r="M24" s="32"/>
    </row>
    <row r="25" spans="1:15" ht="15" customHeight="1" x14ac:dyDescent="0.25">
      <c r="A25" s="41">
        <v>2</v>
      </c>
      <c r="I25" s="32"/>
      <c r="M25" s="32"/>
    </row>
    <row r="26" spans="1:15" ht="15" customHeight="1" x14ac:dyDescent="0.25">
      <c r="A26" s="41"/>
      <c r="F26" s="34" t="s">
        <v>11</v>
      </c>
      <c r="H26" s="35"/>
      <c r="I26" s="32"/>
      <c r="J26" s="95" t="str">
        <f ca="1">IF(ISBLANK(H22),"",IF(H22&gt;H30,F22,F30))</f>
        <v>Крошилова</v>
      </c>
      <c r="K26" s="94"/>
      <c r="L26" s="28">
        <v>12</v>
      </c>
      <c r="M26" s="33"/>
    </row>
    <row r="27" spans="1:15" ht="15" customHeight="1" x14ac:dyDescent="0.25">
      <c r="A27" s="41"/>
      <c r="I27" s="32"/>
    </row>
    <row r="28" spans="1:15" ht="15" customHeight="1" x14ac:dyDescent="0.25">
      <c r="A28" s="41" t="s">
        <v>13</v>
      </c>
      <c r="B28" s="93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Чекмарева</v>
      </c>
      <c r="C28" s="94"/>
      <c r="D28" s="28">
        <v>13</v>
      </c>
      <c r="E28" s="30"/>
      <c r="I28" s="32"/>
    </row>
    <row r="29" spans="1:15" ht="15" customHeight="1" x14ac:dyDescent="0.25">
      <c r="A29" s="41">
        <v>1</v>
      </c>
      <c r="E29" s="31"/>
      <c r="I29" s="32"/>
    </row>
    <row r="30" spans="1:15" ht="15" customHeight="1" x14ac:dyDescent="0.25">
      <c r="A30" s="41"/>
      <c r="B30" s="34" t="s">
        <v>11</v>
      </c>
      <c r="C30" s="35"/>
      <c r="E30" s="32"/>
      <c r="F30" s="95" t="str">
        <f ca="1">IF(ISBLANK(D28),"",IF(D28&gt;D32,B28,B32))</f>
        <v>Чекмарева</v>
      </c>
      <c r="G30" s="94"/>
      <c r="H30" s="28">
        <v>7</v>
      </c>
      <c r="I30" s="33"/>
    </row>
    <row r="31" spans="1:15" ht="15" customHeight="1" x14ac:dyDescent="0.25">
      <c r="A31" s="41"/>
      <c r="E31" s="32"/>
    </row>
    <row r="32" spans="1:15" ht="15" customHeight="1" x14ac:dyDescent="0.25">
      <c r="A32" s="41" t="s">
        <v>14</v>
      </c>
      <c r="B32" s="93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Елсакова А</v>
      </c>
      <c r="C32" s="94"/>
      <c r="D32" s="28">
        <v>4</v>
      </c>
      <c r="E32" s="33"/>
    </row>
    <row r="33" spans="1:7" ht="15" customHeight="1" x14ac:dyDescent="0.25">
      <c r="A33" s="41">
        <v>2</v>
      </c>
    </row>
    <row r="34" spans="1:7" ht="15" customHeight="1" x14ac:dyDescent="0.25">
      <c r="A34" s="41"/>
    </row>
    <row r="35" spans="1:7" ht="15" customHeight="1" x14ac:dyDescent="0.25">
      <c r="A35" s="41"/>
    </row>
    <row r="36" spans="1:7" ht="15" customHeight="1" x14ac:dyDescent="0.25">
      <c r="A36" s="41"/>
      <c r="B36" s="93" t="str">
        <f ca="1">IF(ISBLANK(H6),"",IF(H6&gt;H14,F14,F6))</f>
        <v>Зубова</v>
      </c>
      <c r="C36" s="94"/>
      <c r="D36" s="28">
        <v>7</v>
      </c>
      <c r="E36" s="30"/>
      <c r="F36" s="96"/>
      <c r="G36" s="96"/>
    </row>
    <row r="37" spans="1:7" ht="15" customHeight="1" x14ac:dyDescent="0.25">
      <c r="A37" s="41"/>
      <c r="E37" s="31"/>
    </row>
    <row r="38" spans="1:7" ht="15" customHeight="1" x14ac:dyDescent="0.25">
      <c r="A38" s="41"/>
      <c r="B38" s="34" t="s">
        <v>11</v>
      </c>
      <c r="E38" s="32"/>
      <c r="F38" s="95" t="str">
        <f ca="1">IF(ISBLANK(D36),"",IF(D36&gt;D40,B36,B40))</f>
        <v>Чекмарева</v>
      </c>
      <c r="G38" s="93"/>
    </row>
    <row r="39" spans="1:7" ht="15" customHeight="1" x14ac:dyDescent="0.25">
      <c r="A39" s="41"/>
      <c r="E39" s="32"/>
    </row>
    <row r="40" spans="1:7" ht="15" customHeight="1" x14ac:dyDescent="0.25">
      <c r="A40" s="41"/>
      <c r="B40" s="93" t="str">
        <f ca="1">IF(ISBLANK(H22),"",IF(H22&gt;H30,F30,F22))</f>
        <v>Чекмарева</v>
      </c>
      <c r="C40" s="94"/>
      <c r="D40" s="28">
        <v>13</v>
      </c>
      <c r="E40" s="33"/>
    </row>
  </sheetData>
  <mergeCells count="20"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  <mergeCell ref="B12:C12"/>
    <mergeCell ref="N18:O18"/>
    <mergeCell ref="B20:C20"/>
    <mergeCell ref="F22:G22"/>
    <mergeCell ref="B16:C16"/>
    <mergeCell ref="F14:G14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9" zoomScale="70" zoomScaleNormal="70" workbookViewId="0">
      <selection activeCell="K40" sqref="K40"/>
    </sheetView>
  </sheetViews>
  <sheetFormatPr defaultRowHeight="15" customHeight="1" x14ac:dyDescent="0.25"/>
  <cols>
    <col min="1" max="1" width="9.140625" style="41" customWidth="1"/>
    <col min="2" max="15" width="9.140625" style="29" customWidth="1"/>
    <col min="16" max="16384" width="9.140625" style="29"/>
  </cols>
  <sheetData>
    <row r="1" spans="1:13" ht="59.25" customHeight="1" x14ac:dyDescent="0.25">
      <c r="B1" s="76" t="s">
        <v>17</v>
      </c>
      <c r="C1" s="76"/>
      <c r="D1" s="76"/>
      <c r="E1" s="76"/>
      <c r="F1" s="76"/>
      <c r="G1" s="76"/>
      <c r="H1" s="76"/>
      <c r="I1" s="76"/>
      <c r="J1" s="76"/>
      <c r="K1" s="76"/>
    </row>
    <row r="2" spans="1:13" ht="15" customHeight="1" x14ac:dyDescent="0.25">
      <c r="C2" s="35"/>
    </row>
    <row r="3" spans="1:13" ht="15" customHeight="1" x14ac:dyDescent="0.25">
      <c r="C3" s="35"/>
    </row>
    <row r="4" spans="1:13" ht="15" customHeight="1" x14ac:dyDescent="0.25">
      <c r="A4" s="41" t="s">
        <v>12</v>
      </c>
      <c r="B4" s="93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Соколова</v>
      </c>
      <c r="C4" s="94"/>
      <c r="D4" s="28">
        <v>13</v>
      </c>
      <c r="E4" s="30"/>
    </row>
    <row r="5" spans="1:13" ht="15" customHeight="1" x14ac:dyDescent="0.25">
      <c r="A5" s="41">
        <v>3</v>
      </c>
      <c r="C5" s="35"/>
      <c r="E5" s="31"/>
    </row>
    <row r="6" spans="1:13" ht="15" customHeight="1" x14ac:dyDescent="0.25">
      <c r="B6" s="34" t="s">
        <v>11</v>
      </c>
      <c r="C6" s="35"/>
      <c r="E6" s="32"/>
      <c r="F6" s="95" t="str">
        <f ca="1">IF(ISBLANK(D4),"",IF(D4&gt;D8,B4,B8))</f>
        <v>Соколова</v>
      </c>
      <c r="G6" s="94"/>
      <c r="H6" s="28">
        <v>13</v>
      </c>
      <c r="I6" s="30"/>
    </row>
    <row r="7" spans="1:13" ht="15" customHeight="1" x14ac:dyDescent="0.25">
      <c r="C7" s="35"/>
      <c r="E7" s="32"/>
      <c r="I7" s="31"/>
    </row>
    <row r="8" spans="1:13" ht="15" customHeight="1" x14ac:dyDescent="0.25">
      <c r="A8" s="41" t="s">
        <v>13</v>
      </c>
      <c r="B8" s="93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Гуменюк</v>
      </c>
      <c r="C8" s="94"/>
      <c r="D8" s="28">
        <v>9</v>
      </c>
      <c r="E8" s="33"/>
      <c r="I8" s="32"/>
    </row>
    <row r="9" spans="1:13" ht="15" customHeight="1" x14ac:dyDescent="0.25">
      <c r="A9" s="41">
        <v>4</v>
      </c>
      <c r="C9" s="35"/>
      <c r="I9" s="32"/>
    </row>
    <row r="10" spans="1:13" ht="15" customHeight="1" x14ac:dyDescent="0.25">
      <c r="C10" s="35"/>
      <c r="F10" s="34" t="s">
        <v>11</v>
      </c>
      <c r="H10" s="35"/>
      <c r="I10" s="32"/>
      <c r="J10" s="95" t="str">
        <f ca="1">IF(ISBLANK(H6),"",IF(H6&gt;H14,F6,F14))</f>
        <v>Соколова</v>
      </c>
      <c r="K10" s="93"/>
      <c r="L10" s="28">
        <v>13</v>
      </c>
      <c r="M10" s="30"/>
    </row>
    <row r="11" spans="1:13" ht="15" customHeight="1" x14ac:dyDescent="0.25">
      <c r="C11" s="35"/>
      <c r="I11" s="32"/>
      <c r="M11" s="31"/>
    </row>
    <row r="12" spans="1:13" ht="15" customHeight="1" x14ac:dyDescent="0.25">
      <c r="A12" s="41" t="s">
        <v>14</v>
      </c>
      <c r="B12" s="93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Большакова</v>
      </c>
      <c r="C12" s="94"/>
      <c r="D12" s="28">
        <v>13</v>
      </c>
      <c r="E12" s="30"/>
      <c r="I12" s="32"/>
      <c r="M12" s="32"/>
    </row>
    <row r="13" spans="1:13" ht="15" customHeight="1" x14ac:dyDescent="0.25">
      <c r="A13" s="41">
        <v>3</v>
      </c>
      <c r="C13" s="35"/>
      <c r="E13" s="31"/>
      <c r="I13" s="32"/>
      <c r="M13" s="32"/>
    </row>
    <row r="14" spans="1:13" ht="15" customHeight="1" x14ac:dyDescent="0.25">
      <c r="B14" s="34" t="s">
        <v>11</v>
      </c>
      <c r="C14" s="35"/>
      <c r="E14" s="32"/>
      <c r="F14" s="95" t="str">
        <f ca="1">IF(ISBLANK(D12),"",IF(D12&gt;D16,B12,B16))</f>
        <v>Большакова</v>
      </c>
      <c r="G14" s="94"/>
      <c r="H14" s="28">
        <v>8</v>
      </c>
      <c r="I14" s="33"/>
      <c r="M14" s="32"/>
    </row>
    <row r="15" spans="1:13" ht="15" customHeight="1" x14ac:dyDescent="0.25">
      <c r="E15" s="32"/>
      <c r="M15" s="32"/>
    </row>
    <row r="16" spans="1:13" ht="15" customHeight="1" x14ac:dyDescent="0.25">
      <c r="A16" s="41" t="s">
        <v>15</v>
      </c>
      <c r="B16" s="93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Домбровская</v>
      </c>
      <c r="C16" s="94"/>
      <c r="D16" s="28">
        <v>8</v>
      </c>
      <c r="E16" s="33"/>
      <c r="M16" s="32"/>
    </row>
    <row r="17" spans="1:15" ht="15" customHeight="1" x14ac:dyDescent="0.25">
      <c r="A17" s="41">
        <v>4</v>
      </c>
      <c r="M17" s="32"/>
    </row>
    <row r="18" spans="1:15" ht="15" customHeight="1" x14ac:dyDescent="0.25">
      <c r="B18" s="34"/>
      <c r="J18" s="34" t="s">
        <v>11</v>
      </c>
      <c r="L18" s="35"/>
      <c r="M18" s="32"/>
      <c r="N18" s="95" t="str">
        <f ca="1">IF(ISBLANK(L10),"",IF(L10&gt;L26,J10,J26))</f>
        <v>Соколова</v>
      </c>
      <c r="O18" s="93"/>
    </row>
    <row r="19" spans="1:15" ht="15" customHeight="1" x14ac:dyDescent="0.25">
      <c r="M19" s="32"/>
    </row>
    <row r="20" spans="1:15" ht="15" customHeight="1" x14ac:dyDescent="0.25">
      <c r="A20" s="41" t="s">
        <v>15</v>
      </c>
      <c r="B20" s="93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Орлова</v>
      </c>
      <c r="C20" s="94"/>
      <c r="D20" s="28">
        <v>13</v>
      </c>
      <c r="E20" s="30"/>
      <c r="M20" s="32"/>
    </row>
    <row r="21" spans="1:15" ht="15" customHeight="1" x14ac:dyDescent="0.25">
      <c r="A21" s="41">
        <v>3</v>
      </c>
      <c r="E21" s="31"/>
      <c r="M21" s="32"/>
    </row>
    <row r="22" spans="1:15" ht="15" customHeight="1" x14ac:dyDescent="0.25">
      <c r="B22" s="34" t="s">
        <v>11</v>
      </c>
      <c r="C22" s="35"/>
      <c r="E22" s="32"/>
      <c r="F22" s="95" t="str">
        <f ca="1">IF(ISBLANK(D20),"",IF(D20&gt;D24,B20,B24))</f>
        <v>Орлова</v>
      </c>
      <c r="G22" s="94"/>
      <c r="H22" s="28">
        <v>13</v>
      </c>
      <c r="I22" s="30"/>
      <c r="M22" s="32"/>
    </row>
    <row r="23" spans="1:15" ht="15" customHeight="1" x14ac:dyDescent="0.25">
      <c r="E23" s="32"/>
      <c r="I23" s="31"/>
      <c r="M23" s="32"/>
    </row>
    <row r="24" spans="1:15" ht="15" customHeight="1" x14ac:dyDescent="0.25">
      <c r="A24" s="41" t="s">
        <v>12</v>
      </c>
      <c r="B24" s="93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Иванова</v>
      </c>
      <c r="C24" s="94"/>
      <c r="D24" s="28">
        <v>6</v>
      </c>
      <c r="E24" s="33"/>
      <c r="I24" s="32"/>
      <c r="M24" s="32"/>
    </row>
    <row r="25" spans="1:15" ht="15" customHeight="1" x14ac:dyDescent="0.25">
      <c r="A25" s="41">
        <v>4</v>
      </c>
      <c r="I25" s="32"/>
      <c r="M25" s="32"/>
    </row>
    <row r="26" spans="1:15" ht="15" customHeight="1" x14ac:dyDescent="0.25">
      <c r="F26" s="34" t="s">
        <v>11</v>
      </c>
      <c r="H26" s="35"/>
      <c r="I26" s="32"/>
      <c r="J26" s="95" t="str">
        <f ca="1">IF(ISBLANK(H22),"",IF(H22&gt;H30,F22,F30))</f>
        <v>Орлова</v>
      </c>
      <c r="K26" s="94"/>
      <c r="L26" s="28">
        <v>4</v>
      </c>
      <c r="M26" s="33"/>
    </row>
    <row r="27" spans="1:15" ht="15" customHeight="1" x14ac:dyDescent="0.25">
      <c r="I27" s="32"/>
    </row>
    <row r="28" spans="1:15" ht="15" customHeight="1" x14ac:dyDescent="0.25">
      <c r="A28" s="41" t="s">
        <v>13</v>
      </c>
      <c r="B28" s="93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Мишарина</v>
      </c>
      <c r="C28" s="94"/>
      <c r="D28" s="28">
        <v>5</v>
      </c>
      <c r="E28" s="30"/>
      <c r="I28" s="32"/>
    </row>
    <row r="29" spans="1:15" ht="15" customHeight="1" x14ac:dyDescent="0.25">
      <c r="A29" s="41">
        <v>3</v>
      </c>
      <c r="E29" s="31"/>
      <c r="I29" s="32"/>
    </row>
    <row r="30" spans="1:15" ht="15" customHeight="1" x14ac:dyDescent="0.25">
      <c r="B30" s="34" t="s">
        <v>11</v>
      </c>
      <c r="C30" s="35"/>
      <c r="E30" s="32"/>
      <c r="F30" s="95" t="str">
        <f ca="1">IF(ISBLANK(D28),"",IF(D28&gt;D32,B28,B32))</f>
        <v>Рязанова</v>
      </c>
      <c r="G30" s="94"/>
      <c r="H30" s="28">
        <v>4</v>
      </c>
      <c r="I30" s="33"/>
    </row>
    <row r="31" spans="1:15" ht="15" customHeight="1" x14ac:dyDescent="0.25">
      <c r="E31" s="32"/>
    </row>
    <row r="32" spans="1:15" ht="15" customHeight="1" x14ac:dyDescent="0.25">
      <c r="A32" s="41" t="s">
        <v>14</v>
      </c>
      <c r="B32" s="93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Рязанова</v>
      </c>
      <c r="C32" s="94"/>
      <c r="D32" s="28">
        <v>13</v>
      </c>
      <c r="E32" s="33"/>
    </row>
    <row r="33" spans="1:1" ht="15" customHeight="1" x14ac:dyDescent="0.25">
      <c r="A33" s="41">
        <v>4</v>
      </c>
    </row>
  </sheetData>
  <mergeCells count="16">
    <mergeCell ref="N18:O18"/>
    <mergeCell ref="B20:C20"/>
    <mergeCell ref="F22:G22"/>
    <mergeCell ref="J26:K26"/>
    <mergeCell ref="B28:C28"/>
    <mergeCell ref="F30:G30"/>
    <mergeCell ref="B32:C32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9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9" t="e">
        <f>#REF!&amp;#REF!</f>
        <v>#REF!</v>
      </c>
      <c r="J27" s="9" t="e">
        <f>#REF!&amp;#REF!</f>
        <v>#REF!</v>
      </c>
    </row>
    <row r="28" spans="9:28" x14ac:dyDescent="0.25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9" t="e">
        <f>#REF!&amp;#REF!</f>
        <v>#REF!</v>
      </c>
      <c r="J44" s="9" t="e">
        <f>#REF!&amp;#REF!</f>
        <v>#REF!</v>
      </c>
    </row>
    <row r="45" spans="9:19" x14ac:dyDescent="0.25">
      <c r="I45" s="9" t="e">
        <f>#REF!&amp;#REF!</f>
        <v>#REF!</v>
      </c>
      <c r="J45" s="9" t="e">
        <f>#REF!&amp;#REF!</f>
        <v>#REF!</v>
      </c>
    </row>
    <row r="46" spans="9:19" x14ac:dyDescent="0.25">
      <c r="I46" s="9" t="e">
        <f>#REF!&amp;#REF!</f>
        <v>#REF!</v>
      </c>
      <c r="J46" s="9" t="e">
        <f>#REF!&amp;#REF!</f>
        <v>#REF!</v>
      </c>
    </row>
    <row r="48" spans="9:19" x14ac:dyDescent="0.25">
      <c r="I48" s="9" t="e">
        <f>#REF!&amp;#REF!</f>
        <v>#REF!</v>
      </c>
      <c r="J48" s="9" t="e">
        <f>#REF!&amp;#REF!</f>
        <v>#REF!</v>
      </c>
    </row>
    <row r="49" spans="9:10" x14ac:dyDescent="0.25">
      <c r="I49" s="9" t="e">
        <f>#REF!&amp;#REF!</f>
        <v>#REF!</v>
      </c>
      <c r="J49" s="9" t="e">
        <f>#REF!&amp;#REF!</f>
        <v>#REF!</v>
      </c>
    </row>
    <row r="50" spans="9:10" x14ac:dyDescent="0.25">
      <c r="I50" s="9" t="e">
        <f>#REF!&amp;#REF!</f>
        <v>#REF!</v>
      </c>
      <c r="J50" s="9" t="e">
        <f>#REF!&amp;#REF!</f>
        <v>#REF!</v>
      </c>
    </row>
    <row r="51" spans="9:10" x14ac:dyDescent="0.25">
      <c r="I51" s="9" t="e">
        <f>#REF!&amp;#REF!</f>
        <v>#REF!</v>
      </c>
      <c r="J51" s="9" t="e">
        <f>#REF!&amp;#REF!</f>
        <v>#REF!</v>
      </c>
    </row>
    <row r="52" spans="9:10" x14ac:dyDescent="0.25">
      <c r="I52" s="9" t="e">
        <f>#REF!&amp;#REF!</f>
        <v>#REF!</v>
      </c>
      <c r="J52" s="9" t="e">
        <f>#REF!&amp;#REF!</f>
        <v>#REF!</v>
      </c>
    </row>
    <row r="54" spans="9:10" x14ac:dyDescent="0.25">
      <c r="I54" s="9" t="e">
        <f>#REF!&amp;#REF!</f>
        <v>#REF!</v>
      </c>
      <c r="J54" s="9" t="e">
        <f>#REF!&amp;#REF!</f>
        <v>#REF!</v>
      </c>
    </row>
    <row r="55" spans="9:10" x14ac:dyDescent="0.25">
      <c r="I55" s="9" t="e">
        <f>#REF!&amp;#REF!</f>
        <v>#REF!</v>
      </c>
      <c r="J55" s="9" t="e">
        <f>#REF!&amp;#REF!</f>
        <v>#REF!</v>
      </c>
    </row>
    <row r="56" spans="9:10" x14ac:dyDescent="0.25">
      <c r="I56" s="9" t="e">
        <f>#REF!&amp;#REF!</f>
        <v>#REF!</v>
      </c>
      <c r="J56" s="9" t="e">
        <f>#REF!&amp;#REF!</f>
        <v>#REF!</v>
      </c>
    </row>
    <row r="57" spans="9:10" x14ac:dyDescent="0.25">
      <c r="I57" s="9" t="e">
        <f>#REF!&amp;#REF!</f>
        <v>#REF!</v>
      </c>
      <c r="J57" s="9" t="e">
        <f>#REF!&amp;#REF!</f>
        <v>#REF!</v>
      </c>
    </row>
    <row r="58" spans="9:10" x14ac:dyDescent="0.25">
      <c r="I58" s="9" t="e">
        <f>#REF!&amp;#REF!</f>
        <v>#REF!</v>
      </c>
      <c r="J58" s="9" t="e">
        <f>#REF!&amp;#REF!</f>
        <v>#REF!</v>
      </c>
    </row>
    <row r="60" spans="9:10" x14ac:dyDescent="0.25">
      <c r="I60" s="9" t="e">
        <f>#REF!&amp;#REF!</f>
        <v>#REF!</v>
      </c>
      <c r="J60" s="9" t="e">
        <f>#REF!&amp;#REF!</f>
        <v>#REF!</v>
      </c>
    </row>
    <row r="61" spans="9:10" x14ac:dyDescent="0.25">
      <c r="I61" s="9" t="e">
        <f>#REF!&amp;#REF!</f>
        <v>#REF!</v>
      </c>
      <c r="J61" s="9" t="e">
        <f>#REF!&amp;#REF!</f>
        <v>#REF!</v>
      </c>
    </row>
    <row r="62" spans="9:10" x14ac:dyDescent="0.25">
      <c r="I62" s="9" t="e">
        <f>#REF!&amp;#REF!</f>
        <v>#REF!</v>
      </c>
      <c r="J62" s="9" t="e">
        <f>#REF!&amp;#REF!</f>
        <v>#REF!</v>
      </c>
    </row>
    <row r="63" spans="9:10" x14ac:dyDescent="0.25">
      <c r="I63" s="9" t="e">
        <f>#REF!&amp;#REF!</f>
        <v>#REF!</v>
      </c>
      <c r="J63" s="9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Рейтинг </vt:lpstr>
      <vt:lpstr>B</vt:lpstr>
      <vt:lpstr>A</vt:lpstr>
      <vt:lpstr>C</vt:lpstr>
      <vt:lpstr>D</vt:lpstr>
      <vt:lpstr>Кубок А</vt:lpstr>
      <vt:lpstr>Кубок Б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2009-06-14T06:20:52Z</cp:lastPrinted>
  <dcterms:created xsi:type="dcterms:W3CDTF">2009-05-19T09:37:33Z</dcterms:created>
  <dcterms:modified xsi:type="dcterms:W3CDTF">2024-06-23T21:28:58Z</dcterms:modified>
</cp:coreProperties>
</file>